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WORK\2022\90 기능검증\03 V150\02 Sublayout Path\"/>
    </mc:Choice>
  </mc:AlternateContent>
  <xr:revisionPtr revIDLastSave="0" documentId="13_ncr:1_{A704D624-5943-473C-B7A7-39B854DF96C1}" xr6:coauthVersionLast="36" xr6:coauthVersionMax="36" xr10:uidLastSave="{00000000-0000-0000-0000-000000000000}"/>
  <bookViews>
    <workbookView xWindow="0" yWindow="0" windowWidth="7476" windowHeight="4800" firstSheet="1" activeTab="1" xr2:uid="{6C7F3BDB-BB2C-48DD-B161-E0DEE37EED09}"/>
  </bookViews>
  <sheets>
    <sheet name="거더 배치" sheetId="4" state="hidden" r:id="rId1"/>
    <sheet name="거더배치" sheetId="1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1" l="1"/>
  <c r="E11" i="11"/>
  <c r="E12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J23" i="11"/>
  <c r="I23" i="11"/>
  <c r="K32" i="11"/>
  <c r="K31" i="11"/>
  <c r="K30" i="11"/>
  <c r="K29" i="11"/>
  <c r="K28" i="11"/>
  <c r="K27" i="11"/>
  <c r="K26" i="11"/>
  <c r="K25" i="11"/>
  <c r="K24" i="11"/>
  <c r="K23" i="11"/>
  <c r="E16" i="11" l="1"/>
  <c r="AA16" i="4" l="1"/>
  <c r="X9" i="4"/>
  <c r="X17" i="4"/>
  <c r="X18" i="4"/>
  <c r="X19" i="4"/>
  <c r="X20" i="4"/>
  <c r="X16" i="4"/>
  <c r="W17" i="4"/>
  <c r="W18" i="4"/>
  <c r="W19" i="4"/>
  <c r="W20" i="4"/>
  <c r="W16" i="4"/>
  <c r="AA10" i="4"/>
  <c r="AJ85" i="4"/>
  <c r="AJ69" i="4"/>
  <c r="AJ62" i="4"/>
  <c r="AJ61" i="4"/>
  <c r="AJ54" i="4"/>
  <c r="AH90" i="4"/>
  <c r="AI87" i="4"/>
  <c r="AI54" i="4"/>
  <c r="AH54" i="4"/>
  <c r="AI57" i="4"/>
  <c r="AG59" i="4"/>
  <c r="AH53" i="4"/>
  <c r="N21" i="4"/>
  <c r="AN16" i="4" s="1"/>
  <c r="N22" i="4"/>
  <c r="N23" i="4"/>
  <c r="N24" i="4"/>
  <c r="N25" i="4"/>
  <c r="N26" i="4"/>
  <c r="N27" i="4"/>
  <c r="AJ27" i="4" s="1"/>
  <c r="AJ65" i="4" s="1"/>
  <c r="N28" i="4"/>
  <c r="AJ28" i="4" s="1"/>
  <c r="AJ67" i="4" s="1"/>
  <c r="N29" i="4"/>
  <c r="N30" i="4"/>
  <c r="AJ30" i="4" s="1"/>
  <c r="AJ71" i="4" s="1"/>
  <c r="N31" i="4"/>
  <c r="AN26" i="4" s="1"/>
  <c r="AJ64" i="4" s="1"/>
  <c r="N32" i="4"/>
  <c r="N33" i="4"/>
  <c r="N34" i="4"/>
  <c r="AN29" i="4" s="1"/>
  <c r="AJ70" i="4" s="1"/>
  <c r="N35" i="4"/>
  <c r="AN30" i="4" s="1"/>
  <c r="AJ72" i="4" s="1"/>
  <c r="N36" i="4"/>
  <c r="AJ36" i="4" s="1"/>
  <c r="AJ73" i="4" s="1"/>
  <c r="N37" i="4"/>
  <c r="AJ37" i="4" s="1"/>
  <c r="AJ75" i="4" s="1"/>
  <c r="N38" i="4"/>
  <c r="AJ38" i="4" s="1"/>
  <c r="AJ77" i="4" s="1"/>
  <c r="N39" i="4"/>
  <c r="AJ39" i="4" s="1"/>
  <c r="AJ79" i="4" s="1"/>
  <c r="N40" i="4"/>
  <c r="N41" i="4"/>
  <c r="N42" i="4"/>
  <c r="N43" i="4"/>
  <c r="AN38" i="4" s="1"/>
  <c r="AJ78" i="4" s="1"/>
  <c r="N44" i="4"/>
  <c r="AN39" i="4" s="1"/>
  <c r="AJ80" i="4" s="1"/>
  <c r="N45" i="4"/>
  <c r="AN40" i="4" s="1"/>
  <c r="AJ82" i="4" s="1"/>
  <c r="N46" i="4"/>
  <c r="N47" i="4"/>
  <c r="N48" i="4"/>
  <c r="N49" i="4"/>
  <c r="N50" i="4"/>
  <c r="AJ50" i="4" s="1"/>
  <c r="AJ91" i="4" s="1"/>
  <c r="N51" i="4"/>
  <c r="AN46" i="4" s="1"/>
  <c r="AJ84" i="4" s="1"/>
  <c r="N52" i="4"/>
  <c r="AN47" i="4" s="1"/>
  <c r="AJ86" i="4" s="1"/>
  <c r="N53" i="4"/>
  <c r="AN48" i="4" s="1"/>
  <c r="AJ88" i="4" s="1"/>
  <c r="N54" i="4"/>
  <c r="AN49" i="4" s="1"/>
  <c r="AJ90" i="4" s="1"/>
  <c r="N55" i="4"/>
  <c r="AJ46" i="4"/>
  <c r="AJ83" i="4" s="1"/>
  <c r="N16" i="4"/>
  <c r="N18" i="4"/>
  <c r="N19" i="4"/>
  <c r="AJ19" i="4" s="1"/>
  <c r="AJ59" i="4" s="1"/>
  <c r="N20" i="4"/>
  <c r="AJ20" i="4" s="1"/>
  <c r="N17" i="4"/>
  <c r="AJ17" i="4" s="1"/>
  <c r="AJ55" i="4" s="1"/>
  <c r="AN50" i="4"/>
  <c r="AJ92" i="4" s="1"/>
  <c r="AL49" i="4"/>
  <c r="AK49" i="4"/>
  <c r="AG90" i="4" s="1"/>
  <c r="AJ49" i="4"/>
  <c r="AJ89" i="4" s="1"/>
  <c r="AJ48" i="4"/>
  <c r="AJ87" i="4" s="1"/>
  <c r="AI48" i="4"/>
  <c r="AH48" i="4"/>
  <c r="AH87" i="4" s="1"/>
  <c r="AM47" i="4"/>
  <c r="AI86" i="4" s="1"/>
  <c r="AJ47" i="4"/>
  <c r="AK46" i="4"/>
  <c r="AG84" i="4" s="1"/>
  <c r="AI46" i="4"/>
  <c r="AI83" i="4" s="1"/>
  <c r="AJ40" i="4"/>
  <c r="AJ81" i="4" s="1"/>
  <c r="AG40" i="4"/>
  <c r="AG81" i="4" s="1"/>
  <c r="AL39" i="4"/>
  <c r="AH80" i="4" s="1"/>
  <c r="AK39" i="4"/>
  <c r="AG80" i="4" s="1"/>
  <c r="AH38" i="4"/>
  <c r="AH77" i="4" s="1"/>
  <c r="AG38" i="4"/>
  <c r="AG77" i="4" s="1"/>
  <c r="AN37" i="4"/>
  <c r="AJ76" i="4" s="1"/>
  <c r="AM37" i="4"/>
  <c r="AI76" i="4" s="1"/>
  <c r="AN36" i="4"/>
  <c r="AJ74" i="4" s="1"/>
  <c r="AK36" i="4"/>
  <c r="AG74" i="4" s="1"/>
  <c r="AI36" i="4"/>
  <c r="AI73" i="4" s="1"/>
  <c r="AK29" i="4"/>
  <c r="AG70" i="4" s="1"/>
  <c r="AJ29" i="4"/>
  <c r="AN28" i="4"/>
  <c r="AJ68" i="4" s="1"/>
  <c r="AH28" i="4"/>
  <c r="AH67" i="4" s="1"/>
  <c r="AN27" i="4"/>
  <c r="AJ66" i="4" s="1"/>
  <c r="AK26" i="4"/>
  <c r="AG64" i="4" s="1"/>
  <c r="AJ26" i="4"/>
  <c r="AJ63" i="4" s="1"/>
  <c r="Y49" i="4"/>
  <c r="U49" i="4"/>
  <c r="X49" i="4" s="1"/>
  <c r="S47" i="4"/>
  <c r="T40" i="4"/>
  <c r="Y38" i="4"/>
  <c r="T38" i="4"/>
  <c r="T29" i="4"/>
  <c r="Y27" i="4"/>
  <c r="T26" i="4"/>
  <c r="AM17" i="4"/>
  <c r="AI56" i="4" s="1"/>
  <c r="AN17" i="4"/>
  <c r="AJ56" i="4" s="1"/>
  <c r="AJ18" i="4"/>
  <c r="AJ57" i="4" s="1"/>
  <c r="AN18" i="4"/>
  <c r="AJ58" i="4" s="1"/>
  <c r="AN19" i="4"/>
  <c r="AJ60" i="4" s="1"/>
  <c r="AN20" i="4"/>
  <c r="O55" i="4"/>
  <c r="T50" i="4" s="1"/>
  <c r="O54" i="4"/>
  <c r="T49" i="4" s="1"/>
  <c r="O53" i="4"/>
  <c r="O52" i="4"/>
  <c r="O51" i="4"/>
  <c r="O50" i="4"/>
  <c r="O49" i="4"/>
  <c r="O48" i="4"/>
  <c r="O47" i="4"/>
  <c r="O46" i="4"/>
  <c r="O45" i="4"/>
  <c r="O44" i="4"/>
  <c r="O43" i="4"/>
  <c r="O42" i="4"/>
  <c r="T37" i="4" s="1"/>
  <c r="O41" i="4"/>
  <c r="O40" i="4"/>
  <c r="O39" i="4"/>
  <c r="O38" i="4"/>
  <c r="O37" i="4"/>
  <c r="O36" i="4"/>
  <c r="O35" i="4"/>
  <c r="T30" i="4" s="1"/>
  <c r="O34" i="4"/>
  <c r="O33" i="4"/>
  <c r="O32" i="4"/>
  <c r="T27" i="4" s="1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AJ16" i="4"/>
  <c r="AJ53" i="4" s="1"/>
  <c r="K16" i="4"/>
  <c r="AG16" i="4" s="1"/>
  <c r="AG53" i="4" s="1"/>
  <c r="L16" i="4"/>
  <c r="AH16" i="4" s="1"/>
  <c r="M16" i="4"/>
  <c r="AI16" i="4" s="1"/>
  <c r="AI53" i="4" s="1"/>
  <c r="K17" i="4"/>
  <c r="AG17" i="4" s="1"/>
  <c r="AG55" i="4" s="1"/>
  <c r="L17" i="4"/>
  <c r="AH17" i="4" s="1"/>
  <c r="AH55" i="4" s="1"/>
  <c r="M17" i="4"/>
  <c r="AI17" i="4" s="1"/>
  <c r="AI55" i="4" s="1"/>
  <c r="K18" i="4"/>
  <c r="AG18" i="4" s="1"/>
  <c r="AG57" i="4" s="1"/>
  <c r="L18" i="4"/>
  <c r="AH18" i="4" s="1"/>
  <c r="AH57" i="4" s="1"/>
  <c r="M18" i="4"/>
  <c r="AI18" i="4" s="1"/>
  <c r="K19" i="4"/>
  <c r="AG19" i="4" s="1"/>
  <c r="L19" i="4"/>
  <c r="AH19" i="4" s="1"/>
  <c r="AH59" i="4" s="1"/>
  <c r="M19" i="4"/>
  <c r="AI19" i="4" s="1"/>
  <c r="AI59" i="4" s="1"/>
  <c r="K20" i="4"/>
  <c r="AG20" i="4" s="1"/>
  <c r="AG61" i="4" s="1"/>
  <c r="L20" i="4"/>
  <c r="AH20" i="4" s="1"/>
  <c r="AH61" i="4" s="1"/>
  <c r="M20" i="4"/>
  <c r="AI20" i="4" s="1"/>
  <c r="AI61" i="4" s="1"/>
  <c r="K21" i="4"/>
  <c r="AK16" i="4" s="1"/>
  <c r="AG54" i="4" s="1"/>
  <c r="L21" i="4"/>
  <c r="AL16" i="4" s="1"/>
  <c r="M21" i="4"/>
  <c r="AM16" i="4" s="1"/>
  <c r="K22" i="4"/>
  <c r="AK17" i="4" s="1"/>
  <c r="AG56" i="4" s="1"/>
  <c r="L22" i="4"/>
  <c r="AL17" i="4" s="1"/>
  <c r="AH56" i="4" s="1"/>
  <c r="M22" i="4"/>
  <c r="K23" i="4"/>
  <c r="AK18" i="4" s="1"/>
  <c r="AG58" i="4" s="1"/>
  <c r="L23" i="4"/>
  <c r="AL18" i="4" s="1"/>
  <c r="AH58" i="4" s="1"/>
  <c r="M23" i="4"/>
  <c r="AM18" i="4" s="1"/>
  <c r="AI58" i="4" s="1"/>
  <c r="K24" i="4"/>
  <c r="AK19" i="4" s="1"/>
  <c r="AG60" i="4" s="1"/>
  <c r="L24" i="4"/>
  <c r="AL19" i="4" s="1"/>
  <c r="AH60" i="4" s="1"/>
  <c r="M24" i="4"/>
  <c r="AM19" i="4" s="1"/>
  <c r="AI60" i="4" s="1"/>
  <c r="K25" i="4"/>
  <c r="AK20" i="4" s="1"/>
  <c r="AG62" i="4" s="1"/>
  <c r="L25" i="4"/>
  <c r="AL20" i="4" s="1"/>
  <c r="AH62" i="4" s="1"/>
  <c r="M25" i="4"/>
  <c r="AM20" i="4" s="1"/>
  <c r="AI62" i="4" s="1"/>
  <c r="K26" i="4"/>
  <c r="L26" i="4"/>
  <c r="S26" i="4" s="1"/>
  <c r="V26" i="4" s="1"/>
  <c r="M26" i="4"/>
  <c r="AI26" i="4" s="1"/>
  <c r="AI63" i="4" s="1"/>
  <c r="K27" i="4"/>
  <c r="L27" i="4"/>
  <c r="M27" i="4"/>
  <c r="AI27" i="4" s="1"/>
  <c r="AI65" i="4" s="1"/>
  <c r="K28" i="4"/>
  <c r="AG28" i="4" s="1"/>
  <c r="AG67" i="4" s="1"/>
  <c r="L28" i="4"/>
  <c r="M28" i="4"/>
  <c r="AI28" i="4" s="1"/>
  <c r="AI67" i="4" s="1"/>
  <c r="K29" i="4"/>
  <c r="L29" i="4"/>
  <c r="M29" i="4"/>
  <c r="AI29" i="4" s="1"/>
  <c r="AI69" i="4" s="1"/>
  <c r="K30" i="4"/>
  <c r="L30" i="4"/>
  <c r="M30" i="4"/>
  <c r="AI30" i="4" s="1"/>
  <c r="AI71" i="4" s="1"/>
  <c r="K31" i="4"/>
  <c r="L31" i="4"/>
  <c r="M31" i="4"/>
  <c r="AM26" i="4" s="1"/>
  <c r="AI64" i="4" s="1"/>
  <c r="K32" i="4"/>
  <c r="L32" i="4"/>
  <c r="AL27" i="4" s="1"/>
  <c r="AH66" i="4" s="1"/>
  <c r="M32" i="4"/>
  <c r="AM27" i="4" s="1"/>
  <c r="AI66" i="4" s="1"/>
  <c r="K33" i="4"/>
  <c r="L33" i="4"/>
  <c r="M33" i="4"/>
  <c r="AM28" i="4" s="1"/>
  <c r="AI68" i="4" s="1"/>
  <c r="K34" i="4"/>
  <c r="L34" i="4"/>
  <c r="M34" i="4"/>
  <c r="AM29" i="4" s="1"/>
  <c r="AI70" i="4" s="1"/>
  <c r="K35" i="4"/>
  <c r="L35" i="4"/>
  <c r="AL30" i="4" s="1"/>
  <c r="AH72" i="4" s="1"/>
  <c r="M35" i="4"/>
  <c r="AM30" i="4" s="1"/>
  <c r="AI72" i="4" s="1"/>
  <c r="K36" i="4"/>
  <c r="AG36" i="4" s="1"/>
  <c r="AG73" i="4" s="1"/>
  <c r="L36" i="4"/>
  <c r="AH36" i="4" s="1"/>
  <c r="AH73" i="4" s="1"/>
  <c r="M36" i="4"/>
  <c r="K37" i="4"/>
  <c r="L37" i="4"/>
  <c r="M37" i="4"/>
  <c r="AI37" i="4" s="1"/>
  <c r="AI75" i="4" s="1"/>
  <c r="K38" i="4"/>
  <c r="L38" i="4"/>
  <c r="M38" i="4"/>
  <c r="AI38" i="4" s="1"/>
  <c r="AI77" i="4" s="1"/>
  <c r="K39" i="4"/>
  <c r="L39" i="4"/>
  <c r="AH39" i="4" s="1"/>
  <c r="AH79" i="4" s="1"/>
  <c r="M39" i="4"/>
  <c r="AI39" i="4" s="1"/>
  <c r="AI79" i="4" s="1"/>
  <c r="K40" i="4"/>
  <c r="L40" i="4"/>
  <c r="M40" i="4"/>
  <c r="AI40" i="4" s="1"/>
  <c r="AI81" i="4" s="1"/>
  <c r="K41" i="4"/>
  <c r="S36" i="4" s="1"/>
  <c r="L41" i="4"/>
  <c r="M41" i="4"/>
  <c r="AM36" i="4" s="1"/>
  <c r="AI74" i="4" s="1"/>
  <c r="K42" i="4"/>
  <c r="AK37" i="4" s="1"/>
  <c r="AG76" i="4" s="1"/>
  <c r="L42" i="4"/>
  <c r="M42" i="4"/>
  <c r="K43" i="4"/>
  <c r="S38" i="4" s="1"/>
  <c r="L43" i="4"/>
  <c r="M43" i="4"/>
  <c r="AM38" i="4" s="1"/>
  <c r="AI78" i="4" s="1"/>
  <c r="K44" i="4"/>
  <c r="S39" i="4" s="1"/>
  <c r="L44" i="4"/>
  <c r="Y39" i="4" s="1"/>
  <c r="M44" i="4"/>
  <c r="AM39" i="4" s="1"/>
  <c r="AI80" i="4" s="1"/>
  <c r="K45" i="4"/>
  <c r="L45" i="4"/>
  <c r="M45" i="4"/>
  <c r="AM40" i="4" s="1"/>
  <c r="AI82" i="4" s="1"/>
  <c r="K46" i="4"/>
  <c r="AG46" i="4" s="1"/>
  <c r="AG83" i="4" s="1"/>
  <c r="L46" i="4"/>
  <c r="AH46" i="4" s="1"/>
  <c r="AH83" i="4" s="1"/>
  <c r="M46" i="4"/>
  <c r="K47" i="4"/>
  <c r="L47" i="4"/>
  <c r="M47" i="4"/>
  <c r="AI47" i="4" s="1"/>
  <c r="AI85" i="4" s="1"/>
  <c r="K48" i="4"/>
  <c r="AG48" i="4" s="1"/>
  <c r="AG87" i="4" s="1"/>
  <c r="L48" i="4"/>
  <c r="M48" i="4"/>
  <c r="K49" i="4"/>
  <c r="L49" i="4"/>
  <c r="M49" i="4"/>
  <c r="AI49" i="4" s="1"/>
  <c r="AI89" i="4" s="1"/>
  <c r="K50" i="4"/>
  <c r="L50" i="4"/>
  <c r="M50" i="4"/>
  <c r="AI50" i="4" s="1"/>
  <c r="AI91" i="4" s="1"/>
  <c r="K51" i="4"/>
  <c r="L51" i="4"/>
  <c r="Y46" i="4" s="1"/>
  <c r="M51" i="4"/>
  <c r="AM46" i="4" s="1"/>
  <c r="AI84" i="4" s="1"/>
  <c r="K52" i="4"/>
  <c r="L52" i="4"/>
  <c r="AL47" i="4" s="1"/>
  <c r="AH86" i="4" s="1"/>
  <c r="M52" i="4"/>
  <c r="K53" i="4"/>
  <c r="L53" i="4"/>
  <c r="M53" i="4"/>
  <c r="AM48" i="4" s="1"/>
  <c r="AI88" i="4" s="1"/>
  <c r="K54" i="4"/>
  <c r="S49" i="4" s="1"/>
  <c r="V49" i="4" s="1"/>
  <c r="L54" i="4"/>
  <c r="M54" i="4"/>
  <c r="AM49" i="4" s="1"/>
  <c r="AI90" i="4" s="1"/>
  <c r="K55" i="4"/>
  <c r="L55" i="4"/>
  <c r="AL50" i="4" s="1"/>
  <c r="AH92" i="4" s="1"/>
  <c r="M55" i="4"/>
  <c r="AM50" i="4" s="1"/>
  <c r="AI92" i="4" s="1"/>
  <c r="T39" i="4" l="1"/>
  <c r="U40" i="4"/>
  <c r="W40" i="4" s="1"/>
  <c r="Z40" i="4"/>
  <c r="AH50" i="4"/>
  <c r="AH91" i="4" s="1"/>
  <c r="AH26" i="4"/>
  <c r="AH63" i="4" s="1"/>
  <c r="U38" i="4"/>
  <c r="Z38" i="4"/>
  <c r="S29" i="4"/>
  <c r="V29" i="4" s="1"/>
  <c r="X29" i="4" s="1"/>
  <c r="AB49" i="4"/>
  <c r="AB89" i="4" s="1"/>
  <c r="Z50" i="4"/>
  <c r="Z26" i="4"/>
  <c r="AF26" i="4" s="1"/>
  <c r="AC64" i="4" s="1"/>
  <c r="V47" i="4"/>
  <c r="X47" i="4" s="1"/>
  <c r="S40" i="4"/>
  <c r="V40" i="4" s="1"/>
  <c r="AK40" i="4"/>
  <c r="AG82" i="4" s="1"/>
  <c r="Y40" i="4"/>
  <c r="AL37" i="4"/>
  <c r="AH76" i="4" s="1"/>
  <c r="Y37" i="4"/>
  <c r="AG37" i="4"/>
  <c r="AG75" i="4" s="1"/>
  <c r="AG29" i="4"/>
  <c r="AG69" i="4" s="1"/>
  <c r="T47" i="4"/>
  <c r="U47" i="4" s="1"/>
  <c r="Z36" i="4"/>
  <c r="V36" i="4"/>
  <c r="X36" i="4" s="1"/>
  <c r="T28" i="4"/>
  <c r="Y29" i="4"/>
  <c r="AL29" i="4"/>
  <c r="AH70" i="4" s="1"/>
  <c r="U27" i="4"/>
  <c r="W27" i="4" s="1"/>
  <c r="V38" i="4"/>
  <c r="U29" i="4"/>
  <c r="W29" i="4" s="1"/>
  <c r="AK48" i="4"/>
  <c r="AG88" i="4" s="1"/>
  <c r="S48" i="4"/>
  <c r="V48" i="4" s="1"/>
  <c r="Y26" i="4"/>
  <c r="AB38" i="4"/>
  <c r="AB77" i="4" s="1"/>
  <c r="Z30" i="4"/>
  <c r="T36" i="4"/>
  <c r="U36" i="4" s="1"/>
  <c r="U26" i="4"/>
  <c r="X26" i="4" s="1"/>
  <c r="Y36" i="4"/>
  <c r="Y47" i="4"/>
  <c r="S50" i="4"/>
  <c r="V50" i="4" s="1"/>
  <c r="AL26" i="4"/>
  <c r="AH64" i="4" s="1"/>
  <c r="AG27" i="4"/>
  <c r="AG65" i="4" s="1"/>
  <c r="AK28" i="4"/>
  <c r="AG68" i="4" s="1"/>
  <c r="AG30" i="4"/>
  <c r="AG71" i="4" s="1"/>
  <c r="AL36" i="4"/>
  <c r="AH74" i="4" s="1"/>
  <c r="AH40" i="4"/>
  <c r="AH81" i="4" s="1"/>
  <c r="AL46" i="4"/>
  <c r="AH84" i="4" s="1"/>
  <c r="AG47" i="4"/>
  <c r="AG85" i="4" s="1"/>
  <c r="AG50" i="4"/>
  <c r="AG91" i="4" s="1"/>
  <c r="S28" i="4"/>
  <c r="S30" i="4"/>
  <c r="V30" i="4" s="1"/>
  <c r="S37" i="4"/>
  <c r="V37" i="4" s="1"/>
  <c r="S46" i="4"/>
  <c r="V46" i="4" s="1"/>
  <c r="AH27" i="4"/>
  <c r="AH65" i="4" s="1"/>
  <c r="AL28" i="4"/>
  <c r="AH68" i="4" s="1"/>
  <c r="AH30" i="4"/>
  <c r="AH71" i="4" s="1"/>
  <c r="AH47" i="4"/>
  <c r="AH85" i="4" s="1"/>
  <c r="AF49" i="4"/>
  <c r="AC90" i="4" s="1"/>
  <c r="T46" i="4"/>
  <c r="T48" i="4"/>
  <c r="AH37" i="4"/>
  <c r="AH75" i="4" s="1"/>
  <c r="AK38" i="4"/>
  <c r="AG78" i="4" s="1"/>
  <c r="AL48" i="4"/>
  <c r="AH88" i="4" s="1"/>
  <c r="AG49" i="4"/>
  <c r="AG89" i="4" s="1"/>
  <c r="T20" i="4"/>
  <c r="Y28" i="4"/>
  <c r="Y30" i="4"/>
  <c r="Y48" i="4"/>
  <c r="Y50" i="4"/>
  <c r="AG26" i="4"/>
  <c r="AG63" i="4" s="1"/>
  <c r="AK27" i="4"/>
  <c r="AG66" i="4" s="1"/>
  <c r="AH29" i="4"/>
  <c r="AH69" i="4" s="1"/>
  <c r="AK30" i="4"/>
  <c r="AG72" i="4" s="1"/>
  <c r="AL38" i="4"/>
  <c r="AH78" i="4" s="1"/>
  <c r="AG39" i="4"/>
  <c r="AG79" i="4" s="1"/>
  <c r="AH49" i="4"/>
  <c r="AH89" i="4" s="1"/>
  <c r="S27" i="4"/>
  <c r="V27" i="4" s="1"/>
  <c r="AL40" i="4"/>
  <c r="AH82" i="4" s="1"/>
  <c r="AK47" i="4"/>
  <c r="AG86" i="4" s="1"/>
  <c r="AK50" i="4"/>
  <c r="AG92" i="4" s="1"/>
  <c r="W47" i="4"/>
  <c r="Z49" i="4"/>
  <c r="AE49" i="4" s="1"/>
  <c r="AB90" i="4" s="1"/>
  <c r="Z47" i="4"/>
  <c r="W49" i="4"/>
  <c r="W36" i="4"/>
  <c r="W38" i="4"/>
  <c r="AC38" i="4" s="1"/>
  <c r="AC77" i="4" s="1"/>
  <c r="X38" i="4"/>
  <c r="AE38" i="4" s="1"/>
  <c r="AB78" i="4" s="1"/>
  <c r="X40" i="4"/>
  <c r="AF40" i="4" s="1"/>
  <c r="AC82" i="4" s="1"/>
  <c r="W26" i="4"/>
  <c r="AC26" i="4" s="1"/>
  <c r="AC63" i="4" s="1"/>
  <c r="Y19" i="4"/>
  <c r="S17" i="4"/>
  <c r="T19" i="4"/>
  <c r="T18" i="4"/>
  <c r="Y17" i="4"/>
  <c r="T17" i="4"/>
  <c r="S20" i="4"/>
  <c r="Y18" i="4"/>
  <c r="T16" i="4"/>
  <c r="S18" i="4"/>
  <c r="S16" i="4"/>
  <c r="V16" i="4" s="1"/>
  <c r="Y20" i="4"/>
  <c r="S19" i="4"/>
  <c r="Y16" i="4"/>
  <c r="AD36" i="4" l="1"/>
  <c r="AA74" i="4" s="1"/>
  <c r="AE36" i="4"/>
  <c r="AB74" i="4" s="1"/>
  <c r="AF36" i="4"/>
  <c r="AC74" i="4" s="1"/>
  <c r="AE29" i="4"/>
  <c r="AB70" i="4" s="1"/>
  <c r="AB29" i="4"/>
  <c r="AB69" i="4" s="1"/>
  <c r="AE47" i="4"/>
  <c r="AB86" i="4" s="1"/>
  <c r="AF47" i="4"/>
  <c r="AC86" i="4" s="1"/>
  <c r="AD47" i="4"/>
  <c r="AA86" i="4" s="1"/>
  <c r="AA27" i="4"/>
  <c r="AA65" i="4" s="1"/>
  <c r="AA40" i="4"/>
  <c r="AA81" i="4" s="1"/>
  <c r="AC40" i="4"/>
  <c r="AC81" i="4" s="1"/>
  <c r="AB40" i="4"/>
  <c r="AB81" i="4" s="1"/>
  <c r="X27" i="4"/>
  <c r="AF38" i="4"/>
  <c r="AC78" i="4" s="1"/>
  <c r="AB26" i="4"/>
  <c r="AB63" i="4" s="1"/>
  <c r="Z48" i="4"/>
  <c r="AC47" i="4"/>
  <c r="AC85" i="4" s="1"/>
  <c r="U48" i="4"/>
  <c r="AD49" i="4"/>
  <c r="AA90" i="4" s="1"/>
  <c r="AA49" i="4"/>
  <c r="AA89" i="4" s="1"/>
  <c r="U28" i="4"/>
  <c r="Z28" i="4"/>
  <c r="AD26" i="4"/>
  <c r="AA64" i="4" s="1"/>
  <c r="AD38" i="4"/>
  <c r="AA78" i="4" s="1"/>
  <c r="U46" i="4"/>
  <c r="Z46" i="4"/>
  <c r="AE26" i="4"/>
  <c r="AB64" i="4" s="1"/>
  <c r="U30" i="4"/>
  <c r="Z29" i="4"/>
  <c r="AA29" i="4" s="1"/>
  <c r="AA69" i="4" s="1"/>
  <c r="U50" i="4"/>
  <c r="AA47" i="4"/>
  <c r="AA85" i="4" s="1"/>
  <c r="U17" i="4"/>
  <c r="AB47" i="4"/>
  <c r="AB85" i="4" s="1"/>
  <c r="Z37" i="4"/>
  <c r="AD40" i="4"/>
  <c r="AA82" i="4" s="1"/>
  <c r="U39" i="4"/>
  <c r="Z39" i="4"/>
  <c r="AE40" i="4"/>
  <c r="AB82" i="4" s="1"/>
  <c r="AA36" i="4"/>
  <c r="AA73" i="4" s="1"/>
  <c r="AB36" i="4"/>
  <c r="AB73" i="4" s="1"/>
  <c r="AA26" i="4"/>
  <c r="AA63" i="4" s="1"/>
  <c r="U20" i="4"/>
  <c r="AC20" i="4" s="1"/>
  <c r="AC61" i="4" s="1"/>
  <c r="AC36" i="4"/>
  <c r="AC73" i="4" s="1"/>
  <c r="AA38" i="4"/>
  <c r="AA77" i="4" s="1"/>
  <c r="AC49" i="4"/>
  <c r="AC89" i="4" s="1"/>
  <c r="V28" i="4"/>
  <c r="U37" i="4"/>
  <c r="Z27" i="4"/>
  <c r="AC27" i="4" s="1"/>
  <c r="AC65" i="4" s="1"/>
  <c r="V39" i="4"/>
  <c r="AP40" i="4"/>
  <c r="Z17" i="4"/>
  <c r="V17" i="4"/>
  <c r="AF17" i="4" s="1"/>
  <c r="AC56" i="4" s="1"/>
  <c r="Z20" i="4"/>
  <c r="V18" i="4"/>
  <c r="U16" i="4"/>
  <c r="V19" i="4"/>
  <c r="Z16" i="4"/>
  <c r="V20" i="4"/>
  <c r="Z18" i="4"/>
  <c r="U18" i="4"/>
  <c r="U19" i="4"/>
  <c r="Z19" i="4"/>
  <c r="AC17" i="4"/>
  <c r="AC55" i="4" s="1"/>
  <c r="W46" i="4" l="1"/>
  <c r="X46" i="4"/>
  <c r="AB27" i="4"/>
  <c r="AB65" i="4" s="1"/>
  <c r="AF29" i="4"/>
  <c r="AC70" i="4" s="1"/>
  <c r="W48" i="4"/>
  <c r="X48" i="4"/>
  <c r="AC29" i="4"/>
  <c r="AC69" i="4" s="1"/>
  <c r="W37" i="4"/>
  <c r="X37" i="4"/>
  <c r="AD29" i="4"/>
  <c r="AA70" i="4" s="1"/>
  <c r="X28" i="4"/>
  <c r="W28" i="4"/>
  <c r="AF20" i="4"/>
  <c r="AC62" i="4" s="1"/>
  <c r="AP26" i="4"/>
  <c r="W39" i="4"/>
  <c r="X39" i="4"/>
  <c r="W30" i="4"/>
  <c r="X30" i="4"/>
  <c r="W50" i="4"/>
  <c r="X50" i="4"/>
  <c r="AF27" i="4"/>
  <c r="AC66" i="4" s="1"/>
  <c r="AE27" i="4"/>
  <c r="AB66" i="4" s="1"/>
  <c r="AD27" i="4"/>
  <c r="AA66" i="4" s="1"/>
  <c r="AP47" i="4"/>
  <c r="AP49" i="4"/>
  <c r="AP36" i="4"/>
  <c r="AP38" i="4"/>
  <c r="AC18" i="4"/>
  <c r="AC57" i="4" s="1"/>
  <c r="AF16" i="4"/>
  <c r="AC54" i="4" s="1"/>
  <c r="AC16" i="4"/>
  <c r="AC53" i="4" s="1"/>
  <c r="AC19" i="4"/>
  <c r="AC59" i="4" s="1"/>
  <c r="AA19" i="4"/>
  <c r="AA59" i="4" s="1"/>
  <c r="AB19" i="4"/>
  <c r="AB59" i="4" s="1"/>
  <c r="AA18" i="4"/>
  <c r="AA57" i="4" s="1"/>
  <c r="AB18" i="4"/>
  <c r="AB57" i="4" s="1"/>
  <c r="AD17" i="4"/>
  <c r="AA56" i="4" s="1"/>
  <c r="AE17" i="4"/>
  <c r="AB56" i="4" s="1"/>
  <c r="AE20" i="4"/>
  <c r="AB62" i="4" s="1"/>
  <c r="AD20" i="4"/>
  <c r="AA62" i="4" s="1"/>
  <c r="AB20" i="4"/>
  <c r="AB61" i="4" s="1"/>
  <c r="AA20" i="4"/>
  <c r="AA61" i="4" s="1"/>
  <c r="AB17" i="4"/>
  <c r="AB55" i="4" s="1"/>
  <c r="AD16" i="4"/>
  <c r="AA54" i="4" s="1"/>
  <c r="AE16" i="4"/>
  <c r="AB54" i="4" s="1"/>
  <c r="AA53" i="4"/>
  <c r="AB16" i="4"/>
  <c r="AB53" i="4" s="1"/>
  <c r="AA17" i="4"/>
  <c r="AA55" i="4" s="1"/>
  <c r="AB39" i="4" l="1"/>
  <c r="AB79" i="4" s="1"/>
  <c r="AC39" i="4"/>
  <c r="AC79" i="4" s="1"/>
  <c r="AA39" i="4"/>
  <c r="AA79" i="4" s="1"/>
  <c r="AF48" i="4"/>
  <c r="AC88" i="4" s="1"/>
  <c r="AD48" i="4"/>
  <c r="AA88" i="4" s="1"/>
  <c r="AE48" i="4"/>
  <c r="AF50" i="4"/>
  <c r="AC92" i="4" s="1"/>
  <c r="AE50" i="4"/>
  <c r="AD50" i="4"/>
  <c r="AA92" i="4" s="1"/>
  <c r="AA28" i="4"/>
  <c r="AA67" i="4" s="1"/>
  <c r="AC28" i="4"/>
  <c r="AC67" i="4" s="1"/>
  <c r="AB28" i="4"/>
  <c r="AB67" i="4" s="1"/>
  <c r="AA48" i="4"/>
  <c r="AA87" i="4" s="1"/>
  <c r="AC48" i="4"/>
  <c r="AC87" i="4" s="1"/>
  <c r="AB48" i="4"/>
  <c r="AB87" i="4" s="1"/>
  <c r="AC50" i="4"/>
  <c r="AC91" i="4" s="1"/>
  <c r="AA50" i="4"/>
  <c r="AA91" i="4" s="1"/>
  <c r="AB50" i="4"/>
  <c r="AB91" i="4" s="1"/>
  <c r="AP27" i="4"/>
  <c r="AF30" i="4"/>
  <c r="AC72" i="4" s="1"/>
  <c r="AE30" i="4"/>
  <c r="AD30" i="4"/>
  <c r="AA72" i="4" s="1"/>
  <c r="AC37" i="4"/>
  <c r="AC75" i="4" s="1"/>
  <c r="AA37" i="4"/>
  <c r="AA75" i="4" s="1"/>
  <c r="AB37" i="4"/>
  <c r="AB75" i="4" s="1"/>
  <c r="AF28" i="4"/>
  <c r="AC68" i="4" s="1"/>
  <c r="AE28" i="4"/>
  <c r="AD28" i="4"/>
  <c r="AA68" i="4" s="1"/>
  <c r="AA30" i="4"/>
  <c r="AA71" i="4" s="1"/>
  <c r="AC30" i="4"/>
  <c r="AC71" i="4" s="1"/>
  <c r="AB30" i="4"/>
  <c r="AB71" i="4" s="1"/>
  <c r="AE46" i="4"/>
  <c r="AF46" i="4"/>
  <c r="AC84" i="4" s="1"/>
  <c r="AD46" i="4"/>
  <c r="AA84" i="4" s="1"/>
  <c r="AP29" i="4"/>
  <c r="AF39" i="4"/>
  <c r="AC80" i="4" s="1"/>
  <c r="AD39" i="4"/>
  <c r="AA80" i="4" s="1"/>
  <c r="AE39" i="4"/>
  <c r="AD37" i="4"/>
  <c r="AA76" i="4" s="1"/>
  <c r="AF37" i="4"/>
  <c r="AC76" i="4" s="1"/>
  <c r="AE37" i="4"/>
  <c r="AA46" i="4"/>
  <c r="AA83" i="4" s="1"/>
  <c r="AB46" i="4"/>
  <c r="AB83" i="4" s="1"/>
  <c r="AC46" i="4"/>
  <c r="AC83" i="4" s="1"/>
  <c r="AD18" i="4"/>
  <c r="AA58" i="4" s="1"/>
  <c r="AF18" i="4"/>
  <c r="AC58" i="4" s="1"/>
  <c r="AE18" i="4"/>
  <c r="AB58" i="4" s="1"/>
  <c r="AE19" i="4"/>
  <c r="AB60" i="4" s="1"/>
  <c r="AF19" i="4"/>
  <c r="AC60" i="4" s="1"/>
  <c r="AD19" i="4"/>
  <c r="AA60" i="4" s="1"/>
  <c r="AP16" i="4"/>
  <c r="AO16" i="4" s="1"/>
  <c r="AP20" i="4"/>
  <c r="AO20" i="4" s="1"/>
  <c r="AP17" i="4"/>
  <c r="AO17" i="4" s="1"/>
  <c r="AB92" i="4" l="1"/>
  <c r="AP50" i="4"/>
  <c r="AB72" i="4"/>
  <c r="AP30" i="4"/>
  <c r="AB88" i="4"/>
  <c r="AP48" i="4"/>
  <c r="AB68" i="4"/>
  <c r="AP28" i="4"/>
  <c r="AB84" i="4"/>
  <c r="AP46" i="4"/>
  <c r="AB80" i="4"/>
  <c r="AP39" i="4"/>
  <c r="AB76" i="4"/>
  <c r="AP37" i="4"/>
  <c r="AP18" i="4"/>
  <c r="AO18" i="4" s="1"/>
  <c r="AP19" i="4"/>
  <c r="AO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 선우</author>
  </authors>
  <commentList>
    <comment ref="X15" authorId="0" shapeId="0" xr:uid="{223912D2-166A-4625-A180-A2E7B7C4B977}">
      <text>
        <r>
          <rPr>
            <b/>
            <sz val="9"/>
            <color indexed="81"/>
            <rFont val="돋움"/>
            <family val="3"/>
            <charset val="129"/>
          </rPr>
          <t>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선우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거더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총길이에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보정
테이블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받침간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길이가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치수가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거더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쪽길이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보정함
</t>
        </r>
      </text>
    </comment>
  </commentList>
</comments>
</file>

<file path=xl/sharedStrings.xml><?xml version="1.0" encoding="utf-8"?>
<sst xmlns="http://schemas.openxmlformats.org/spreadsheetml/2006/main" count="242" uniqueCount="169">
  <si>
    <t>X</t>
    <phoneticPr fontId="1" type="noConversion"/>
  </si>
  <si>
    <t>Y</t>
    <phoneticPr fontId="1" type="noConversion"/>
  </si>
  <si>
    <t>A1</t>
    <phoneticPr fontId="1" type="noConversion"/>
  </si>
  <si>
    <t>A2</t>
    <phoneticPr fontId="1" type="noConversion"/>
  </si>
  <si>
    <t>Z</t>
    <phoneticPr fontId="1" type="noConversion"/>
  </si>
  <si>
    <t>BS'</t>
    <phoneticPr fontId="1" type="noConversion"/>
  </si>
  <si>
    <t>거더높이 편차 고려</t>
    <phoneticPr fontId="1" type="noConversion"/>
  </si>
  <si>
    <t>BE</t>
    <phoneticPr fontId="1" type="noConversion"/>
  </si>
  <si>
    <r>
      <t>Hor. Ang(</t>
    </r>
    <r>
      <rPr>
        <sz val="11"/>
        <color theme="1"/>
        <rFont val="Calibri"/>
        <family val="2"/>
        <charset val="161"/>
      </rPr>
      <t>α</t>
    </r>
    <r>
      <rPr>
        <sz val="11"/>
        <color theme="1"/>
        <rFont val="맑은 고딕"/>
        <family val="2"/>
        <charset val="129"/>
        <scheme val="minor"/>
      </rPr>
      <t>)</t>
    </r>
    <phoneticPr fontId="1" type="noConversion"/>
  </si>
  <si>
    <r>
      <t>Ver. Ang(</t>
    </r>
    <r>
      <rPr>
        <sz val="11"/>
        <color theme="1"/>
        <rFont val="Calibri"/>
        <family val="2"/>
        <charset val="161"/>
      </rPr>
      <t>β</t>
    </r>
    <r>
      <rPr>
        <sz val="11"/>
        <color theme="1"/>
        <rFont val="맑은 고딕"/>
        <family val="2"/>
        <charset val="129"/>
        <scheme val="minor"/>
      </rPr>
      <t>)</t>
    </r>
    <phoneticPr fontId="1" type="noConversion"/>
  </si>
  <si>
    <t>거더 회전각</t>
    <phoneticPr fontId="1" type="noConversion"/>
  </si>
  <si>
    <t>Girder Start</t>
    <phoneticPr fontId="1" type="noConversion"/>
  </si>
  <si>
    <t>Girder End</t>
    <phoneticPr fontId="1" type="noConversion"/>
  </si>
  <si>
    <t>Girder Coordinates(XY 변경)</t>
    <phoneticPr fontId="1" type="noConversion"/>
  </si>
  <si>
    <t>EL. 40.9152</t>
  </si>
  <si>
    <t>EL. 40.9985</t>
  </si>
  <si>
    <t>EL. 41.0180</t>
  </si>
  <si>
    <t>EL. 41.1394</t>
  </si>
  <si>
    <t>EL. 40.9968</t>
  </si>
  <si>
    <t>EL. 41.0973</t>
  </si>
  <si>
    <t>EL. 41.1090</t>
  </si>
  <si>
    <t>EL. 41.2299</t>
  </si>
  <si>
    <t>EL. 41.0778</t>
  </si>
  <si>
    <t>EL. 41.1958</t>
  </si>
  <si>
    <t>EL. 41.1999</t>
  </si>
  <si>
    <t>EL. 41.3204</t>
  </si>
  <si>
    <t>EL. 41.1555</t>
  </si>
  <si>
    <t>EL. 41.2913</t>
  </si>
  <si>
    <t>EL. 41.2909</t>
  </si>
  <si>
    <t>EL. 41.4110</t>
  </si>
  <si>
    <t>EL. 41.2285</t>
  </si>
  <si>
    <t>EL. 41.3824</t>
  </si>
  <si>
    <t>EL. 41.3819</t>
  </si>
  <si>
    <t>EL. 41.5015</t>
  </si>
  <si>
    <t>P1(전)</t>
    <phoneticPr fontId="1" type="noConversion"/>
  </si>
  <si>
    <t>P1(후)</t>
    <phoneticPr fontId="1" type="noConversion"/>
  </si>
  <si>
    <t>P2(전)</t>
    <phoneticPr fontId="1" type="noConversion"/>
  </si>
  <si>
    <t>구분</t>
    <phoneticPr fontId="1" type="noConversion"/>
  </si>
  <si>
    <t>X좌표</t>
    <phoneticPr fontId="1" type="noConversion"/>
  </si>
  <si>
    <t>Y좌표</t>
    <phoneticPr fontId="1" type="noConversion"/>
  </si>
  <si>
    <t>일반각도계</t>
    <phoneticPr fontId="1" type="noConversion"/>
  </si>
  <si>
    <t>EL. 40.7430</t>
    <phoneticPr fontId="1" type="noConversion"/>
  </si>
  <si>
    <t>EL. 40.8640</t>
    <phoneticPr fontId="1" type="noConversion"/>
  </si>
  <si>
    <t>EL. 40.8695</t>
    <phoneticPr fontId="1" type="noConversion"/>
  </si>
  <si>
    <t>EL. 40.9329</t>
    <phoneticPr fontId="1" type="noConversion"/>
  </si>
  <si>
    <t>EL. 40.7891</t>
    <phoneticPr fontId="1" type="noConversion"/>
  </si>
  <si>
    <t>EL. 40.9098</t>
    <phoneticPr fontId="1" type="noConversion"/>
  </si>
  <si>
    <t>EL. 40.9145</t>
    <phoneticPr fontId="1" type="noConversion"/>
  </si>
  <si>
    <t>EL. 41.0047</t>
    <phoneticPr fontId="1" type="noConversion"/>
  </si>
  <si>
    <t>EL. 40.8351</t>
    <phoneticPr fontId="1" type="noConversion"/>
  </si>
  <si>
    <t>EL. 40.9556</t>
    <phoneticPr fontId="1" type="noConversion"/>
  </si>
  <si>
    <t>EL. 40.9590</t>
    <phoneticPr fontId="1" type="noConversion"/>
  </si>
  <si>
    <t>EL. 41.0758</t>
    <phoneticPr fontId="1" type="noConversion"/>
  </si>
  <si>
    <t>EL. 40.8516</t>
    <phoneticPr fontId="1" type="noConversion"/>
  </si>
  <si>
    <t>EL. 40.9978</t>
    <phoneticPr fontId="1" type="noConversion"/>
  </si>
  <si>
    <t>EL. 41.0017</t>
    <phoneticPr fontId="1" type="noConversion"/>
  </si>
  <si>
    <t>EL. 41.1478</t>
    <phoneticPr fontId="1" type="noConversion"/>
  </si>
  <si>
    <t>EL. 40.8628</t>
    <phoneticPr fontId="1" type="noConversion"/>
  </si>
  <si>
    <t>EL. 41.0389</t>
    <phoneticPr fontId="1" type="noConversion"/>
  </si>
  <si>
    <t>EL. 41.0438</t>
    <phoneticPr fontId="1" type="noConversion"/>
  </si>
  <si>
    <t>EL. 41.2196</t>
    <phoneticPr fontId="1" type="noConversion"/>
  </si>
  <si>
    <t>P2(후)</t>
    <phoneticPr fontId="1" type="noConversion"/>
  </si>
  <si>
    <t>P3(전)</t>
    <phoneticPr fontId="1" type="noConversion"/>
  </si>
  <si>
    <t>P3(후)</t>
    <phoneticPr fontId="1" type="noConversion"/>
  </si>
  <si>
    <t>지점</t>
    <phoneticPr fontId="1" type="noConversion"/>
  </si>
  <si>
    <t>교량받침배치도</t>
  </si>
  <si>
    <t>AAbutPier or ABeamDeck</t>
    <phoneticPr fontId="1" type="noConversion"/>
  </si>
  <si>
    <t>10진수로 변환 필요</t>
    <phoneticPr fontId="1" type="noConversion"/>
  </si>
  <si>
    <t>입력 데이터</t>
    <phoneticPr fontId="1" type="noConversion"/>
  </si>
  <si>
    <t>■ 거더 총길이(Lg)</t>
    <phoneticPr fontId="1" type="noConversion"/>
  </si>
  <si>
    <t>■ 전단 받침거리(BS)</t>
    <phoneticPr fontId="1" type="noConversion"/>
  </si>
  <si>
    <t>■ 후단 받침거리(BE)</t>
    <phoneticPr fontId="1" type="noConversion"/>
  </si>
  <si>
    <t>(m)</t>
    <phoneticPr fontId="1" type="noConversion"/>
  </si>
  <si>
    <t>■ 거더 형고</t>
    <phoneticPr fontId="1" type="noConversion"/>
  </si>
  <si>
    <t>교량받침간 평면길이</t>
    <phoneticPr fontId="1" type="noConversion"/>
  </si>
  <si>
    <t>높이차</t>
    <phoneticPr fontId="1" type="noConversion"/>
  </si>
  <si>
    <t>직선 종단 기울기</t>
    <phoneticPr fontId="1" type="noConversion"/>
  </si>
  <si>
    <t>STEP1</t>
    <phoneticPr fontId="1" type="noConversion"/>
  </si>
  <si>
    <t>교량받침배치도 테이블 카피</t>
    <phoneticPr fontId="1" type="noConversion"/>
  </si>
  <si>
    <t>EL. 42.5931</t>
    <phoneticPr fontId="1" type="noConversion"/>
  </si>
  <si>
    <t>EL. 42.6391</t>
    <phoneticPr fontId="1" type="noConversion"/>
  </si>
  <si>
    <t>EL. 42.6851</t>
    <phoneticPr fontId="1" type="noConversion"/>
  </si>
  <si>
    <t>EL. 42.7016</t>
    <phoneticPr fontId="1" type="noConversion"/>
  </si>
  <si>
    <t>EL. 42.7128</t>
    <phoneticPr fontId="1" type="noConversion"/>
  </si>
  <si>
    <t>EL. 42.7140</t>
    <phoneticPr fontId="1" type="noConversion"/>
  </si>
  <si>
    <t>EL. 42.7598</t>
    <phoneticPr fontId="1" type="noConversion"/>
  </si>
  <si>
    <t>EL. 42.8056</t>
    <phoneticPr fontId="1" type="noConversion"/>
  </si>
  <si>
    <t>EL. 42.8479</t>
    <phoneticPr fontId="1" type="noConversion"/>
  </si>
  <si>
    <t>EL. 42.8889</t>
    <phoneticPr fontId="1" type="noConversion"/>
  </si>
  <si>
    <t>EL. 42.7196</t>
    <phoneticPr fontId="1" type="noConversion"/>
  </si>
  <si>
    <t>EL. 42.7646</t>
    <phoneticPr fontId="1" type="noConversion"/>
  </si>
  <si>
    <t>EL. 42.8090</t>
    <phoneticPr fontId="1" type="noConversion"/>
  </si>
  <si>
    <t>EL. 42.8517</t>
    <phoneticPr fontId="1" type="noConversion"/>
  </si>
  <si>
    <t>EL. 42.8939</t>
    <phoneticPr fontId="1" type="noConversion"/>
  </si>
  <si>
    <t>EL. 42.7829</t>
    <phoneticPr fontId="1" type="noConversion"/>
  </si>
  <si>
    <t>EL. 42.8547</t>
    <phoneticPr fontId="1" type="noConversion"/>
  </si>
  <si>
    <t>EL. 42.9258</t>
    <phoneticPr fontId="1" type="noConversion"/>
  </si>
  <si>
    <t>EL. 42.9979</t>
    <phoneticPr fontId="1" type="noConversion"/>
  </si>
  <si>
    <t>EL. 43.0697</t>
    <phoneticPr fontId="1" type="noConversion"/>
  </si>
  <si>
    <t>EL. 42.7653</t>
    <phoneticPr fontId="1" type="noConversion"/>
  </si>
  <si>
    <t>EL. 42.8468</t>
    <phoneticPr fontId="1" type="noConversion"/>
  </si>
  <si>
    <t>EL. 42.9278</t>
    <phoneticPr fontId="1" type="noConversion"/>
  </si>
  <si>
    <t>EL. 43.0055</t>
    <phoneticPr fontId="1" type="noConversion"/>
  </si>
  <si>
    <t>EL. 43.0786</t>
    <phoneticPr fontId="1" type="noConversion"/>
  </si>
  <si>
    <t>EL. 42.8485</t>
    <phoneticPr fontId="1" type="noConversion"/>
  </si>
  <si>
    <t>EL. 42.9473</t>
    <phoneticPr fontId="1" type="noConversion"/>
  </si>
  <si>
    <t>EL. 43.0458</t>
    <phoneticPr fontId="1" type="noConversion"/>
  </si>
  <si>
    <t>EL. 43.1413</t>
    <phoneticPr fontId="1" type="noConversion"/>
  </si>
  <si>
    <t>EL. 43.2325</t>
    <phoneticPr fontId="1" type="noConversion"/>
  </si>
  <si>
    <t>EL. 42.8680</t>
    <phoneticPr fontId="1" type="noConversion"/>
  </si>
  <si>
    <t>EL. 42.9590</t>
    <phoneticPr fontId="1" type="noConversion"/>
  </si>
  <si>
    <t>EL. 43.0499</t>
    <phoneticPr fontId="1" type="noConversion"/>
  </si>
  <si>
    <t>EL. 43.1409</t>
    <phoneticPr fontId="1" type="noConversion"/>
  </si>
  <si>
    <t>EL. 43.2319</t>
    <phoneticPr fontId="1" type="noConversion"/>
  </si>
  <si>
    <t>EL. 42.9894</t>
    <phoneticPr fontId="1" type="noConversion"/>
  </si>
  <si>
    <t>EL. 43.0799</t>
    <phoneticPr fontId="1" type="noConversion"/>
  </si>
  <si>
    <t>EL. 43.1705</t>
    <phoneticPr fontId="1" type="noConversion"/>
  </si>
  <si>
    <t>EL. 43.2610</t>
    <phoneticPr fontId="1" type="noConversion"/>
  </si>
  <si>
    <t>EL. 43.3515</t>
    <phoneticPr fontId="1" type="noConversion"/>
  </si>
  <si>
    <t>받침
Z좌표</t>
    <phoneticPr fontId="1" type="noConversion"/>
  </si>
  <si>
    <t>거더 EL</t>
    <phoneticPr fontId="1" type="noConversion"/>
  </si>
  <si>
    <t>교량받침 EL 산출근거표</t>
    <phoneticPr fontId="1" type="noConversion"/>
  </si>
  <si>
    <t>교량받침간 실제 길이</t>
    <phoneticPr fontId="1" type="noConversion"/>
  </si>
  <si>
    <t>Bearing Coordinates(XY 변경)</t>
    <phoneticPr fontId="1" type="noConversion"/>
  </si>
  <si>
    <t>방향각</t>
    <phoneticPr fontId="1" type="noConversion"/>
  </si>
  <si>
    <t>100°50'51.5"</t>
  </si>
  <si>
    <t>102°20'00.3"</t>
  </si>
  <si>
    <t>100°50'47.2"</t>
  </si>
  <si>
    <t>102°19'39.4"</t>
  </si>
  <si>
    <t>100°50'42.9"</t>
  </si>
  <si>
    <t>102°19'18.6"</t>
  </si>
  <si>
    <t>100°50'39.1"</t>
  </si>
  <si>
    <t>102°18'57.9"</t>
  </si>
  <si>
    <t>100°50'35.2"</t>
  </si>
  <si>
    <t>102°18'37.4"</t>
  </si>
  <si>
    <t>104°21'14.3"</t>
  </si>
  <si>
    <t>106°41'54.6"</t>
  </si>
  <si>
    <t>104°20'21.2"</t>
  </si>
  <si>
    <t>106°40'27.4"</t>
  </si>
  <si>
    <t>104°19'28.5"</t>
  </si>
  <si>
    <t>106°39'00.9"</t>
  </si>
  <si>
    <t>104°18'36.2"</t>
  </si>
  <si>
    <t>106°37'35.0"</t>
  </si>
  <si>
    <t>104°17'44.4"</t>
  </si>
  <si>
    <t>106°36'09.7"</t>
  </si>
  <si>
    <t>입력 1</t>
    <phoneticPr fontId="1" type="noConversion"/>
  </si>
  <si>
    <t>입력 2</t>
    <phoneticPr fontId="1" type="noConversion"/>
  </si>
  <si>
    <t>or</t>
    <phoneticPr fontId="1" type="noConversion"/>
  </si>
  <si>
    <t>검증</t>
    <phoneticPr fontId="1" type="noConversion"/>
  </si>
  <si>
    <t>EL. 154.8039</t>
  </si>
  <si>
    <t>EL. 154.8592</t>
  </si>
  <si>
    <t>EL. 154.9140</t>
  </si>
  <si>
    <t>EL. 154.8771</t>
  </si>
  <si>
    <t>EL. 154.8402</t>
  </si>
  <si>
    <t>EL. 155.5359</t>
  </si>
  <si>
    <t>EL. 155.5865</t>
  </si>
  <si>
    <t>EL. 155.6366</t>
  </si>
  <si>
    <t>EL. 155.5951</t>
  </si>
  <si>
    <t>EL. 155.5535</t>
  </si>
  <si>
    <t>ELEVATION 산출근거도</t>
    <phoneticPr fontId="1" type="noConversion"/>
  </si>
  <si>
    <t>CIM Global Coordinate 기준</t>
    <phoneticPr fontId="1" type="noConversion"/>
  </si>
  <si>
    <t>BP</t>
    <phoneticPr fontId="1" type="noConversion"/>
  </si>
  <si>
    <t>Reference Coordinate</t>
    <phoneticPr fontId="1" type="noConversion"/>
  </si>
  <si>
    <t>North</t>
    <phoneticPr fontId="1" type="noConversion"/>
  </si>
  <si>
    <t>East</t>
    <phoneticPr fontId="1" type="noConversion"/>
  </si>
  <si>
    <t>Layout</t>
    <phoneticPr fontId="1" type="noConversion"/>
  </si>
  <si>
    <t>By DWG</t>
    <phoneticPr fontId="1" type="noConversion"/>
  </si>
  <si>
    <t>EP</t>
    <phoneticPr fontId="1" type="noConversion"/>
  </si>
  <si>
    <t>Start Station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</si>
</sst>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"/>
    <numFmt numFmtId="177" formatCode="0.000"/>
    <numFmt numFmtId="178" formatCode="0.000000"/>
    <numFmt numFmtId="179" formatCode="0.0000000"/>
    <numFmt numFmtId="180" formatCode="0.000_ "/>
    <numFmt numFmtId="181" formatCode="0.0000000_ "/>
    <numFmt numFmtId="182" formatCode="0.000000_ "/>
    <numFmt numFmtId="183" formatCode="0.0000_ 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11"/>
      <color theme="1"/>
      <name val="Calibri"/>
      <family val="2"/>
      <charset val="161"/>
    </font>
    <font>
      <sz val="11"/>
      <color theme="1"/>
      <name val="맑은 고딕"/>
      <family val="3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color theme="1"/>
      <name val="돋움"/>
      <family val="2"/>
      <charset val="129"/>
    </font>
    <font>
      <b/>
      <sz val="18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darkGray">
        <bgColor theme="5" tint="-0.2499465926084170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04">
    <xf numFmtId="0" fontId="0" fillId="0" borderId="0" xfId="0">
      <alignment vertical="center"/>
    </xf>
    <xf numFmtId="180" fontId="0" fillId="0" borderId="0" xfId="0" applyNumberFormat="1" applyAlignment="1">
      <alignment vertical="center" shrinkToFi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" fontId="8" fillId="0" borderId="6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3" xfId="0" applyNumberFormat="1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83" fontId="8" fillId="0" borderId="6" xfId="0" applyNumberFormat="1" applyFont="1" applyBorder="1" applyAlignment="1">
      <alignment horizontal="center" vertical="center"/>
    </xf>
    <xf numFmtId="183" fontId="8" fillId="0" borderId="9" xfId="0" applyNumberFormat="1" applyFont="1" applyBorder="1" applyAlignment="1">
      <alignment horizontal="center" vertical="center"/>
    </xf>
    <xf numFmtId="181" fontId="8" fillId="0" borderId="6" xfId="0" applyNumberFormat="1" applyFont="1" applyBorder="1" applyAlignment="1">
      <alignment horizontal="center" vertical="center"/>
    </xf>
    <xf numFmtId="179" fontId="8" fillId="0" borderId="0" xfId="0" applyNumberFormat="1" applyFont="1">
      <alignment vertical="center"/>
    </xf>
    <xf numFmtId="178" fontId="8" fillId="0" borderId="0" xfId="0" applyNumberFormat="1" applyFont="1">
      <alignment vertical="center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9" xfId="0" applyNumberFormat="1" applyFont="1" applyFill="1" applyBorder="1" applyAlignment="1">
      <alignment horizontal="center" vertical="center"/>
    </xf>
    <xf numFmtId="49" fontId="8" fillId="4" borderId="15" xfId="0" applyNumberFormat="1" applyFont="1" applyFill="1" applyBorder="1" applyAlignment="1">
      <alignment horizontal="center" vertical="center"/>
    </xf>
    <xf numFmtId="1" fontId="8" fillId="4" borderId="6" xfId="0" applyNumberFormat="1" applyFont="1" applyFill="1" applyBorder="1" applyAlignment="1">
      <alignment horizontal="center" vertical="center"/>
    </xf>
    <xf numFmtId="1" fontId="8" fillId="4" borderId="9" xfId="0" applyNumberFormat="1" applyFont="1" applyFill="1" applyBorder="1" applyAlignment="1">
      <alignment horizontal="center" vertical="center"/>
    </xf>
    <xf numFmtId="1" fontId="8" fillId="4" borderId="15" xfId="0" applyNumberFormat="1" applyFont="1" applyFill="1" applyBorder="1" applyAlignment="1">
      <alignment horizontal="center" vertical="center"/>
    </xf>
    <xf numFmtId="1" fontId="8" fillId="4" borderId="12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183" fontId="8" fillId="0" borderId="17" xfId="0" applyNumberFormat="1" applyFont="1" applyBorder="1" applyAlignment="1">
      <alignment horizontal="center" vertical="center"/>
    </xf>
    <xf numFmtId="183" fontId="8" fillId="0" borderId="28" xfId="0" applyNumberFormat="1" applyFont="1" applyBorder="1" applyAlignment="1">
      <alignment horizontal="center" vertical="center"/>
    </xf>
    <xf numFmtId="183" fontId="8" fillId="0" borderId="29" xfId="0" applyNumberFormat="1" applyFont="1" applyBorder="1" applyAlignment="1">
      <alignment horizontal="center" vertical="center"/>
    </xf>
    <xf numFmtId="183" fontId="8" fillId="0" borderId="30" xfId="0" applyNumberFormat="1" applyFont="1" applyBorder="1" applyAlignment="1">
      <alignment horizontal="center" vertical="center"/>
    </xf>
    <xf numFmtId="183" fontId="8" fillId="0" borderId="31" xfId="0" applyNumberFormat="1" applyFont="1" applyBorder="1" applyAlignment="1">
      <alignment horizontal="center" vertical="center"/>
    </xf>
    <xf numFmtId="183" fontId="8" fillId="0" borderId="32" xfId="0" applyNumberFormat="1" applyFont="1" applyBorder="1" applyAlignment="1">
      <alignment horizontal="center" vertical="center"/>
    </xf>
    <xf numFmtId="183" fontId="8" fillId="0" borderId="33" xfId="0" applyNumberFormat="1" applyFont="1" applyBorder="1" applyAlignment="1">
      <alignment horizontal="center" vertical="center"/>
    </xf>
    <xf numFmtId="183" fontId="8" fillId="0" borderId="34" xfId="0" applyNumberFormat="1" applyFont="1" applyBorder="1" applyAlignment="1">
      <alignment horizontal="center" vertical="center"/>
    </xf>
    <xf numFmtId="183" fontId="8" fillId="0" borderId="35" xfId="0" applyNumberFormat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183" fontId="8" fillId="0" borderId="36" xfId="0" applyNumberFormat="1" applyFont="1" applyBorder="1" applyAlignment="1">
      <alignment horizontal="center" vertical="center"/>
    </xf>
    <xf numFmtId="183" fontId="8" fillId="0" borderId="37" xfId="0" applyNumberFormat="1" applyFont="1" applyBorder="1" applyAlignment="1">
      <alignment horizontal="center" vertical="center"/>
    </xf>
    <xf numFmtId="183" fontId="8" fillId="0" borderId="38" xfId="0" applyNumberFormat="1" applyFont="1" applyBorder="1" applyAlignment="1">
      <alignment horizontal="center" vertical="center"/>
    </xf>
    <xf numFmtId="183" fontId="8" fillId="0" borderId="39" xfId="0" applyNumberFormat="1" applyFont="1" applyBorder="1" applyAlignment="1">
      <alignment horizontal="center" vertical="center"/>
    </xf>
    <xf numFmtId="183" fontId="8" fillId="0" borderId="0" xfId="0" applyNumberFormat="1" applyFont="1" applyBorder="1" applyAlignment="1">
      <alignment horizontal="center" vertical="center"/>
    </xf>
    <xf numFmtId="183" fontId="8" fillId="0" borderId="40" xfId="0" applyNumberFormat="1" applyFont="1" applyBorder="1" applyAlignment="1">
      <alignment horizontal="center" vertical="center"/>
    </xf>
    <xf numFmtId="183" fontId="8" fillId="0" borderId="41" xfId="0" applyNumberFormat="1" applyFont="1" applyBorder="1" applyAlignment="1">
      <alignment horizontal="center" vertical="center"/>
    </xf>
    <xf numFmtId="183" fontId="8" fillId="0" borderId="42" xfId="0" applyNumberFormat="1" applyFont="1" applyBorder="1" applyAlignment="1">
      <alignment horizontal="center" vertical="center"/>
    </xf>
    <xf numFmtId="183" fontId="8" fillId="0" borderId="4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5" borderId="0" xfId="0" applyFont="1" applyFill="1">
      <alignment vertical="center"/>
    </xf>
    <xf numFmtId="0" fontId="8" fillId="5" borderId="0" xfId="0" applyFont="1" applyFill="1" applyAlignment="1">
      <alignment vertical="center" wrapText="1"/>
    </xf>
    <xf numFmtId="183" fontId="12" fillId="0" borderId="44" xfId="0" applyNumberFormat="1" applyFont="1" applyFill="1" applyBorder="1" applyAlignment="1">
      <alignment horizontal="center" vertical="center"/>
    </xf>
    <xf numFmtId="182" fontId="0" fillId="0" borderId="0" xfId="0" applyNumberFormat="1" applyAlignment="1">
      <alignment vertical="center" shrinkToFit="1"/>
    </xf>
    <xf numFmtId="181" fontId="8" fillId="0" borderId="9" xfId="0" applyNumberFormat="1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 wrapText="1"/>
    </xf>
    <xf numFmtId="183" fontId="8" fillId="0" borderId="0" xfId="0" applyNumberFormat="1" applyFont="1">
      <alignment vertical="center"/>
    </xf>
    <xf numFmtId="177" fontId="13" fillId="6" borderId="0" xfId="0" applyNumberFormat="1" applyFont="1" applyFill="1">
      <alignment vertical="center"/>
    </xf>
    <xf numFmtId="0" fontId="9" fillId="3" borderId="19" xfId="0" applyFont="1" applyFill="1" applyBorder="1" applyAlignment="1">
      <alignment vertical="center"/>
    </xf>
    <xf numFmtId="49" fontId="8" fillId="4" borderId="30" xfId="0" applyNumberFormat="1" applyFont="1" applyFill="1" applyBorder="1" applyAlignment="1">
      <alignment horizontal="center" vertical="center"/>
    </xf>
    <xf numFmtId="49" fontId="8" fillId="4" borderId="32" xfId="0" applyNumberFormat="1" applyFont="1" applyFill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176" fontId="8" fillId="0" borderId="34" xfId="0" applyNumberFormat="1" applyFont="1" applyBorder="1" applyAlignment="1">
      <alignment horizontal="center" vertical="center"/>
    </xf>
    <xf numFmtId="49" fontId="8" fillId="4" borderId="35" xfId="0" applyNumberFormat="1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shrinkToFit="1"/>
    </xf>
    <xf numFmtId="0" fontId="8" fillId="0" borderId="42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center" vertical="center" shrinkToFit="1"/>
    </xf>
    <xf numFmtId="176" fontId="8" fillId="0" borderId="0" xfId="0" applyNumberFormat="1" applyFont="1">
      <alignment vertical="center"/>
    </xf>
    <xf numFmtId="0" fontId="8" fillId="0" borderId="4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/>
    </xf>
    <xf numFmtId="0" fontId="12" fillId="0" borderId="42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</cellXfs>
  <cellStyles count="2">
    <cellStyle name="표준" xfId="0" builtinId="0"/>
    <cellStyle name="표준 2" xfId="1" xr:uid="{0E248DE3-E20F-44CA-A47C-8C47E0C6CD12}"/>
  </cellStyles>
  <dxfs count="0"/>
  <tableStyles count="0" defaultTableStyle="TableStyleMedium2" defaultPivotStyle="PivotStyleLight16"/>
  <colors>
    <mruColors>
      <color rgb="FFCCFFFF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E5913-D5C1-41D0-8BF3-0AE4589CD594}">
  <dimension ref="A2:AU93"/>
  <sheetViews>
    <sheetView topLeftCell="K1" zoomScale="70" zoomScaleNormal="70" workbookViewId="0">
      <selection activeCell="T36" sqref="T36"/>
    </sheetView>
  </sheetViews>
  <sheetFormatPr defaultColWidth="9" defaultRowHeight="17.399999999999999" x14ac:dyDescent="0.4"/>
  <cols>
    <col min="1" max="1" width="8.59765625" style="3" customWidth="1"/>
    <col min="2" max="2" width="8.59765625" style="2" customWidth="1"/>
    <col min="3" max="6" width="12.59765625" style="2" customWidth="1"/>
    <col min="7" max="7" width="11.69921875" style="2" bestFit="1" customWidth="1"/>
    <col min="8" max="8" width="12.59765625" style="2" customWidth="1"/>
    <col min="9" max="9" width="8.59765625" style="3" customWidth="1"/>
    <col min="10" max="10" width="8.59765625" style="2" customWidth="1"/>
    <col min="11" max="15" width="12.59765625" style="2" customWidth="1"/>
    <col min="16" max="16" width="3.3984375" style="2" customWidth="1"/>
    <col min="17" max="17" width="3.3984375" style="56" customWidth="1"/>
    <col min="18" max="18" width="3.3984375" style="2" customWidth="1"/>
    <col min="19" max="40" width="12.59765625" style="2" customWidth="1"/>
    <col min="41" max="41" width="5.3984375" style="2" customWidth="1"/>
    <col min="42" max="61" width="12.59765625" style="2" customWidth="1"/>
    <col min="62" max="16384" width="9" style="2"/>
  </cols>
  <sheetData>
    <row r="2" spans="1:47" ht="21.6" thickBot="1" x14ac:dyDescent="0.45">
      <c r="T2" s="99" t="s">
        <v>68</v>
      </c>
      <c r="U2" s="99"/>
      <c r="V2" s="99"/>
    </row>
    <row r="3" spans="1:47" x14ac:dyDescent="0.4">
      <c r="V3" s="4" t="s">
        <v>72</v>
      </c>
    </row>
    <row r="4" spans="1:47" x14ac:dyDescent="0.4">
      <c r="T4" s="2" t="s">
        <v>69</v>
      </c>
      <c r="V4" s="20">
        <v>24.9</v>
      </c>
    </row>
    <row r="5" spans="1:47" x14ac:dyDescent="0.4">
      <c r="T5" s="2" t="s">
        <v>70</v>
      </c>
      <c r="V5" s="20">
        <v>0.4</v>
      </c>
    </row>
    <row r="6" spans="1:47" x14ac:dyDescent="0.4">
      <c r="T6" s="2" t="s">
        <v>71</v>
      </c>
      <c r="V6" s="20">
        <v>0.4</v>
      </c>
    </row>
    <row r="7" spans="1:47" x14ac:dyDescent="0.4">
      <c r="T7" s="2" t="s">
        <v>73</v>
      </c>
      <c r="V7" s="20">
        <v>1.75</v>
      </c>
    </row>
    <row r="8" spans="1:47" x14ac:dyDescent="0.4">
      <c r="A8" s="3" t="s">
        <v>77</v>
      </c>
      <c r="B8" s="2" t="s">
        <v>78</v>
      </c>
    </row>
    <row r="9" spans="1:47" x14ac:dyDescent="0.4">
      <c r="X9" s="26">
        <f>+(($V$4-$V$5-$V$6)-V16)</f>
        <v>4.470606300799318E-5</v>
      </c>
    </row>
    <row r="10" spans="1:47" ht="27.6" x14ac:dyDescent="0.4">
      <c r="A10" s="79" t="s">
        <v>145</v>
      </c>
      <c r="B10" s="79"/>
      <c r="C10" s="79"/>
      <c r="D10" s="79"/>
      <c r="E10" s="79"/>
      <c r="F10" s="79"/>
      <c r="G10" s="79"/>
      <c r="H10" s="3" t="s">
        <v>147</v>
      </c>
      <c r="I10" s="79" t="s">
        <v>146</v>
      </c>
      <c r="J10" s="79"/>
      <c r="K10" s="79"/>
      <c r="L10" s="79"/>
      <c r="M10" s="79"/>
      <c r="N10" s="79"/>
      <c r="O10" s="79"/>
      <c r="AA10" s="2">
        <f>+$V$7*ATAN(Z16)</f>
        <v>8.7790251063054221E-3</v>
      </c>
    </row>
    <row r="11" spans="1:47" ht="20.100000000000001" customHeight="1" x14ac:dyDescent="0.4">
      <c r="F11" s="4" t="s">
        <v>66</v>
      </c>
      <c r="G11" s="4" t="s">
        <v>72</v>
      </c>
      <c r="N11" s="2" t="s">
        <v>67</v>
      </c>
    </row>
    <row r="12" spans="1:47" ht="36.75" customHeight="1" thickBot="1" x14ac:dyDescent="0.45">
      <c r="A12" s="78" t="s">
        <v>65</v>
      </c>
      <c r="B12" s="78"/>
      <c r="C12" s="78"/>
      <c r="D12" s="78"/>
      <c r="E12" s="78"/>
      <c r="F12" s="78"/>
      <c r="G12" s="55" t="s">
        <v>121</v>
      </c>
      <c r="O12" s="4" t="s">
        <v>72</v>
      </c>
    </row>
    <row r="13" spans="1:47" ht="20.100000000000001" customHeight="1" thickBot="1" x14ac:dyDescent="0.45">
      <c r="A13" s="86" t="s">
        <v>64</v>
      </c>
      <c r="B13" s="86" t="s">
        <v>37</v>
      </c>
      <c r="C13" s="86" t="s">
        <v>38</v>
      </c>
      <c r="D13" s="86" t="s">
        <v>39</v>
      </c>
      <c r="E13" s="86" t="s">
        <v>119</v>
      </c>
      <c r="F13" s="86" t="s">
        <v>40</v>
      </c>
      <c r="G13" s="89" t="s">
        <v>120</v>
      </c>
      <c r="H13" s="22"/>
      <c r="I13" s="86" t="s">
        <v>64</v>
      </c>
      <c r="J13" s="86" t="s">
        <v>37</v>
      </c>
      <c r="K13" s="86" t="s">
        <v>38</v>
      </c>
      <c r="L13" s="86" t="s">
        <v>39</v>
      </c>
      <c r="M13" s="86" t="s">
        <v>119</v>
      </c>
      <c r="N13" s="86" t="s">
        <v>40</v>
      </c>
      <c r="O13" s="89" t="s">
        <v>120</v>
      </c>
      <c r="S13" s="86" t="s">
        <v>74</v>
      </c>
      <c r="T13" s="86" t="s">
        <v>75</v>
      </c>
      <c r="U13" s="86" t="s">
        <v>76</v>
      </c>
      <c r="V13" s="86" t="s">
        <v>122</v>
      </c>
      <c r="W13" s="80" t="s">
        <v>6</v>
      </c>
      <c r="X13" s="81"/>
      <c r="Y13" s="80" t="s">
        <v>10</v>
      </c>
      <c r="Z13" s="81"/>
      <c r="AA13" s="92" t="s">
        <v>13</v>
      </c>
      <c r="AB13" s="93"/>
      <c r="AC13" s="93"/>
      <c r="AD13" s="93"/>
      <c r="AE13" s="93"/>
      <c r="AF13" s="94"/>
      <c r="AG13" s="92" t="s">
        <v>123</v>
      </c>
      <c r="AH13" s="93"/>
      <c r="AI13" s="93"/>
      <c r="AJ13" s="93"/>
      <c r="AK13" s="93"/>
      <c r="AL13" s="93"/>
      <c r="AM13" s="93"/>
      <c r="AN13" s="94"/>
      <c r="AO13" s="80" t="s">
        <v>148</v>
      </c>
      <c r="AP13" s="81"/>
    </row>
    <row r="14" spans="1:47" ht="20.100000000000001" customHeight="1" thickBot="1" x14ac:dyDescent="0.45">
      <c r="A14" s="87"/>
      <c r="B14" s="87"/>
      <c r="C14" s="87"/>
      <c r="D14" s="87"/>
      <c r="E14" s="87"/>
      <c r="F14" s="87"/>
      <c r="G14" s="90"/>
      <c r="H14" s="22"/>
      <c r="I14" s="87"/>
      <c r="J14" s="87"/>
      <c r="K14" s="87"/>
      <c r="L14" s="87"/>
      <c r="M14" s="87"/>
      <c r="N14" s="87"/>
      <c r="O14" s="90"/>
      <c r="S14" s="87"/>
      <c r="T14" s="87"/>
      <c r="U14" s="87"/>
      <c r="V14" s="87"/>
      <c r="W14" s="84"/>
      <c r="X14" s="85"/>
      <c r="Y14" s="84"/>
      <c r="Z14" s="85"/>
      <c r="AA14" s="92" t="s">
        <v>11</v>
      </c>
      <c r="AB14" s="93"/>
      <c r="AC14" s="94"/>
      <c r="AD14" s="92" t="s">
        <v>12</v>
      </c>
      <c r="AE14" s="93"/>
      <c r="AF14" s="94"/>
      <c r="AG14" s="92" t="s">
        <v>11</v>
      </c>
      <c r="AH14" s="93"/>
      <c r="AI14" s="93"/>
      <c r="AJ14" s="94"/>
      <c r="AK14" s="92" t="s">
        <v>11</v>
      </c>
      <c r="AL14" s="93"/>
      <c r="AM14" s="93"/>
      <c r="AN14" s="94"/>
      <c r="AO14" s="82"/>
      <c r="AP14" s="83"/>
    </row>
    <row r="15" spans="1:47" s="22" customFormat="1" ht="20.100000000000001" customHeight="1" thickBot="1" x14ac:dyDescent="0.45">
      <c r="A15" s="88"/>
      <c r="B15" s="88"/>
      <c r="C15" s="88"/>
      <c r="D15" s="88"/>
      <c r="E15" s="88"/>
      <c r="F15" s="88"/>
      <c r="G15" s="91"/>
      <c r="I15" s="88"/>
      <c r="J15" s="88"/>
      <c r="K15" s="88"/>
      <c r="L15" s="88"/>
      <c r="M15" s="88"/>
      <c r="N15" s="88"/>
      <c r="O15" s="91"/>
      <c r="Q15" s="57"/>
      <c r="S15" s="88"/>
      <c r="T15" s="88"/>
      <c r="U15" s="88"/>
      <c r="V15" s="88"/>
      <c r="W15" s="21" t="s">
        <v>5</v>
      </c>
      <c r="X15" s="21" t="s">
        <v>7</v>
      </c>
      <c r="Y15" s="21" t="s">
        <v>8</v>
      </c>
      <c r="Z15" s="21" t="s">
        <v>9</v>
      </c>
      <c r="AA15" s="35" t="s">
        <v>0</v>
      </c>
      <c r="AB15" s="35" t="s">
        <v>1</v>
      </c>
      <c r="AC15" s="35" t="s">
        <v>4</v>
      </c>
      <c r="AD15" s="35" t="s">
        <v>0</v>
      </c>
      <c r="AE15" s="35" t="s">
        <v>1</v>
      </c>
      <c r="AF15" s="35" t="s">
        <v>4</v>
      </c>
      <c r="AG15" s="35" t="s">
        <v>0</v>
      </c>
      <c r="AH15" s="35" t="s">
        <v>1</v>
      </c>
      <c r="AI15" s="35" t="s">
        <v>4</v>
      </c>
      <c r="AJ15" s="35" t="s">
        <v>124</v>
      </c>
      <c r="AK15" s="35" t="s">
        <v>0</v>
      </c>
      <c r="AL15" s="35" t="s">
        <v>1</v>
      </c>
      <c r="AM15" s="35" t="s">
        <v>4</v>
      </c>
      <c r="AN15" s="35" t="s">
        <v>124</v>
      </c>
      <c r="AO15" s="84"/>
      <c r="AP15" s="85"/>
    </row>
    <row r="16" spans="1:47" ht="20.100000000000001" customHeight="1" x14ac:dyDescent="0.4">
      <c r="A16" s="95" t="s">
        <v>2</v>
      </c>
      <c r="B16" s="5">
        <v>1</v>
      </c>
      <c r="C16" s="6">
        <v>353583.44439999998</v>
      </c>
      <c r="D16" s="6">
        <v>238345.035</v>
      </c>
      <c r="E16" s="7" t="s">
        <v>41</v>
      </c>
      <c r="F16" s="7" t="s">
        <v>125</v>
      </c>
      <c r="G16" s="28" t="s">
        <v>79</v>
      </c>
      <c r="I16" s="95" t="s">
        <v>2</v>
      </c>
      <c r="J16" s="5">
        <v>1</v>
      </c>
      <c r="K16" s="6">
        <f t="shared" ref="K16:K55" si="0">C16</f>
        <v>353583.44439999998</v>
      </c>
      <c r="L16" s="6">
        <f t="shared" ref="L16:L55" si="1">D16</f>
        <v>238345.035</v>
      </c>
      <c r="M16" s="7" t="str">
        <f t="shared" ref="M16:M55" si="2">SUBSTITUTE(E16,LEFT(E16,4),"")</f>
        <v>40.7430</v>
      </c>
      <c r="N16" s="17">
        <f>LEFT(F16,FIND("°",F16)-1)+MID(F16,FIND("°",F16)+1,FIND("'",F16)-FIND("°",F16)-1)/60+MID(F16,FIND("'",F16)+1,4)/3600</f>
        <v>100.84763888888888</v>
      </c>
      <c r="O16" s="28" t="str">
        <f t="shared" ref="O16:O55" si="3">SUBSTITUTE(G16,LEFT(G16,4),"")</f>
        <v>42.5931</v>
      </c>
      <c r="S16" s="6">
        <f>SQRT((K21-K16)^2+(L21-L16)^2)</f>
        <v>24.099652038146974</v>
      </c>
      <c r="T16" s="6">
        <f>O21-O16</f>
        <v>0.1208999999999989</v>
      </c>
      <c r="U16" s="23">
        <f>T16/S16</f>
        <v>5.0166699423140268E-3</v>
      </c>
      <c r="V16" s="25">
        <f>SQRT(S16*S16+T16*T16)</f>
        <v>24.099955293936993</v>
      </c>
      <c r="W16" s="23">
        <f>$V$5+$V$7*ATAN(Z16)</f>
        <v>0.40877902510630543</v>
      </c>
      <c r="X16" s="23">
        <f>$V$6-$V$7*ATAN(Z16)+(($V$4-$V$5-$V$6)-V16)</f>
        <v>0.39126568095670261</v>
      </c>
      <c r="Y16" s="23">
        <f>ATAN((L21-L16)/(K21-K16))</f>
        <v>-0.18933099541959522</v>
      </c>
      <c r="Z16" s="36">
        <f>ATAN(T16/S16)</f>
        <v>5.0166278581433004E-3</v>
      </c>
      <c r="AA16" s="38">
        <f>K16-W16*COS(Z16)*COS(Y16)</f>
        <v>353583.04293075961</v>
      </c>
      <c r="AB16" s="23">
        <f>L16-W16*COS(Z16)*SIN(Y16)</f>
        <v>238345.11193201601</v>
      </c>
      <c r="AC16" s="23">
        <f>O16+W16*SIN(Z16)</f>
        <v>42.595150683643709</v>
      </c>
      <c r="AD16" s="23">
        <f>K21+X16*COS(Z16)*COS(Y16)</f>
        <v>353607.49766906974</v>
      </c>
      <c r="AE16" s="23">
        <f>L21+X16*COS(Z16)*SIN(Y16)</f>
        <v>238340.42576398695</v>
      </c>
      <c r="AF16" s="39">
        <f>O21-X16*SIN(Z16)</f>
        <v>42.712037173917928</v>
      </c>
      <c r="AG16" s="38">
        <f>K16</f>
        <v>353583.44439999998</v>
      </c>
      <c r="AH16" s="23">
        <f>L16</f>
        <v>238345.035</v>
      </c>
      <c r="AI16" s="23" t="str">
        <f>M16</f>
        <v>40.7430</v>
      </c>
      <c r="AJ16" s="23">
        <f>N16</f>
        <v>100.84763888888888</v>
      </c>
      <c r="AK16" s="23">
        <f>K21</f>
        <v>353607.11339999997</v>
      </c>
      <c r="AL16" s="23">
        <f>L21</f>
        <v>238340.4994</v>
      </c>
      <c r="AM16" s="23" t="str">
        <f>M21</f>
        <v>40.8640</v>
      </c>
      <c r="AN16" s="39">
        <f>N21</f>
        <v>100.84763888888888</v>
      </c>
      <c r="AO16" s="58" t="str">
        <f>IF($V$4=AP16,"OK","NG")</f>
        <v>NG</v>
      </c>
      <c r="AP16" s="59">
        <f>SQRT((AE16-AB16)^2+(AD16-AA16)^2+(AF16-AC16)^2)</f>
        <v>24.899961025374598</v>
      </c>
      <c r="AU16" s="1"/>
    </row>
    <row r="17" spans="1:42" ht="20.100000000000001" customHeight="1" x14ac:dyDescent="0.4">
      <c r="A17" s="96"/>
      <c r="B17" s="8">
        <v>2</v>
      </c>
      <c r="C17" s="9">
        <v>353583.85489999998</v>
      </c>
      <c r="D17" s="9">
        <v>238347.29800000001</v>
      </c>
      <c r="E17" s="10" t="s">
        <v>45</v>
      </c>
      <c r="F17" s="10" t="s">
        <v>127</v>
      </c>
      <c r="G17" s="29" t="s">
        <v>80</v>
      </c>
      <c r="I17" s="96"/>
      <c r="J17" s="8">
        <v>2</v>
      </c>
      <c r="K17" s="9">
        <f t="shared" si="0"/>
        <v>353583.85489999998</v>
      </c>
      <c r="L17" s="9">
        <f t="shared" si="1"/>
        <v>238347.29800000001</v>
      </c>
      <c r="M17" s="10" t="str">
        <f t="shared" si="2"/>
        <v>40.7891</v>
      </c>
      <c r="N17" s="17">
        <f>LEFT(F17,FIND("°",F17)-1)+MID(F17,FIND("°",F17)+1,FIND("'",F17)-FIND("°",F17)-1)/60+MID(F17,FIND("'",F17)+1,4)/3600</f>
        <v>100.84644444444444</v>
      </c>
      <c r="O17" s="29" t="str">
        <f t="shared" si="3"/>
        <v>42.6391</v>
      </c>
      <c r="S17" s="9">
        <f>SQRT((K22-K17)^2+(L22-L17)^2)</f>
        <v>24.099637337727554</v>
      </c>
      <c r="T17" s="9">
        <f>O22-O17</f>
        <v>0.12069999999999936</v>
      </c>
      <c r="U17" s="24">
        <f t="shared" ref="U17:U20" si="4">T17/S17</f>
        <v>5.0083741223377522E-3</v>
      </c>
      <c r="V17" s="60">
        <f t="shared" ref="V17:V20" si="5">SQRT(S17*S17+T17*T17)</f>
        <v>24.099939591210429</v>
      </c>
      <c r="W17" s="24">
        <f t="shared" ref="W17:W20" si="6">$V$5+$V$7*U17</f>
        <v>0.40876465471409107</v>
      </c>
      <c r="X17" s="24">
        <f t="shared" ref="X17:X20" si="7">$V$6-$V$7*ATAN(Z17)+(($V$4-$V$5-$V$6)-V17)</f>
        <v>0.39129590063873426</v>
      </c>
      <c r="Y17" s="24">
        <f>ATAN((L22-L17)/(K22-K17))</f>
        <v>-0.18930576274085092</v>
      </c>
      <c r="Z17" s="37">
        <f t="shared" ref="Z17:Z20" si="8">ATAN(T17/S17)</f>
        <v>5.008332246597442E-3</v>
      </c>
      <c r="AA17" s="40">
        <f>K17-W17*COS(Z17)*COS(Y17)</f>
        <v>353583.45344291528</v>
      </c>
      <c r="AB17" s="24">
        <f>L17-W17*COS(Z17)*SIN(Y17)</f>
        <v>238347.37491918489</v>
      </c>
      <c r="AC17" s="24">
        <f t="shared" ref="AC17:AC20" si="9">O17+W17*SIN(Z17)</f>
        <v>42.641147220642907</v>
      </c>
      <c r="AD17" s="24">
        <f>K22+X17*COS(Z17)*COS(Y17)</f>
        <v>353607.90830062306</v>
      </c>
      <c r="AE17" s="24">
        <f>L22+X17*COS(Z17)*SIN(Y17)</f>
        <v>238342.68936799347</v>
      </c>
      <c r="AF17" s="41">
        <f t="shared" ref="AF17:AF20" si="10">O22-X17*SIN(Z17)</f>
        <v>42.757840268315675</v>
      </c>
      <c r="AG17" s="40">
        <f t="shared" ref="AG17:AG20" si="11">K17</f>
        <v>353583.85489999998</v>
      </c>
      <c r="AH17" s="24">
        <f t="shared" ref="AH17:AH20" si="12">L17</f>
        <v>238347.29800000001</v>
      </c>
      <c r="AI17" s="24" t="str">
        <f t="shared" ref="AI17:AI20" si="13">M17</f>
        <v>40.7891</v>
      </c>
      <c r="AJ17" s="24">
        <f t="shared" ref="AJ17:AJ20" si="14">N17</f>
        <v>100.84644444444444</v>
      </c>
      <c r="AK17" s="24">
        <f t="shared" ref="AK17:AN17" si="15">K22</f>
        <v>353607.52399999998</v>
      </c>
      <c r="AL17" s="24">
        <f t="shared" si="15"/>
        <v>238342.76300000001</v>
      </c>
      <c r="AM17" s="24" t="str">
        <f t="shared" si="15"/>
        <v>40.9098</v>
      </c>
      <c r="AN17" s="41">
        <f t="shared" si="15"/>
        <v>100.84644444444444</v>
      </c>
      <c r="AO17" s="58" t="str">
        <f t="shared" ref="AO17:AO20" si="16">IF(V5=AP17,"OK","NG")</f>
        <v>NG</v>
      </c>
      <c r="AP17" s="59">
        <f t="shared" ref="AP17:AP20" si="17">SQRT((AE17-AB17)^2+(AD17-AA17)^2+(AF17-AC17)^2)</f>
        <v>24.899961300021296</v>
      </c>
    </row>
    <row r="18" spans="1:42" ht="20.100000000000001" customHeight="1" x14ac:dyDescent="0.4">
      <c r="A18" s="96"/>
      <c r="B18" s="8">
        <v>3</v>
      </c>
      <c r="C18" s="9">
        <v>353584.26530000003</v>
      </c>
      <c r="D18" s="9">
        <v>238349.56109999999</v>
      </c>
      <c r="E18" s="10" t="s">
        <v>49</v>
      </c>
      <c r="F18" s="10" t="s">
        <v>129</v>
      </c>
      <c r="G18" s="29" t="s">
        <v>81</v>
      </c>
      <c r="I18" s="96"/>
      <c r="J18" s="8">
        <v>3</v>
      </c>
      <c r="K18" s="9">
        <f t="shared" si="0"/>
        <v>353584.26530000003</v>
      </c>
      <c r="L18" s="9">
        <f t="shared" si="1"/>
        <v>238349.56109999999</v>
      </c>
      <c r="M18" s="10" t="str">
        <f t="shared" si="2"/>
        <v>40.8351</v>
      </c>
      <c r="N18" s="17">
        <f t="shared" ref="N18:N55" si="18">LEFT(F18,FIND("°",F18)-1)+MID(F18,FIND("°",F18)+1,FIND("'",F18)-FIND("°",F18)-1)/60+MID(F18,FIND("'",F18)+1,4)/3600</f>
        <v>100.84524999999999</v>
      </c>
      <c r="O18" s="29" t="str">
        <f t="shared" si="3"/>
        <v>42.6851</v>
      </c>
      <c r="S18" s="9">
        <f>SQRT((K23-K18)^2+(L23-L18)^2)</f>
        <v>24.099739681944094</v>
      </c>
      <c r="T18" s="9">
        <f>O23-O18</f>
        <v>0.12049999999999983</v>
      </c>
      <c r="U18" s="24">
        <f t="shared" si="4"/>
        <v>5.0000540084787857E-3</v>
      </c>
      <c r="V18" s="60">
        <f t="shared" si="5"/>
        <v>24.100040933315256</v>
      </c>
      <c r="W18" s="24">
        <f t="shared" si="6"/>
        <v>0.4087500945148379</v>
      </c>
      <c r="X18" s="24">
        <f t="shared" si="7"/>
        <v>0.39120911800395608</v>
      </c>
      <c r="Y18" s="24">
        <f>ATAN((L23-L18)/(K23-K18))</f>
        <v>-0.18928382462044099</v>
      </c>
      <c r="Z18" s="37">
        <f t="shared" si="8"/>
        <v>5.0000123410869146E-3</v>
      </c>
      <c r="AA18" s="40">
        <f>K18-W18*COS(Z18)*COS(Y18)</f>
        <v>353583.86385551124</v>
      </c>
      <c r="AB18" s="24">
        <f>L18-W18*COS(Z18)*SIN(Y18)</f>
        <v>238349.6380076413</v>
      </c>
      <c r="AC18" s="24">
        <f t="shared" si="9"/>
        <v>42.687143747001315</v>
      </c>
      <c r="AD18" s="24">
        <f>K23+X18*COS(Z18)*COS(Y18)</f>
        <v>353608.31881702278</v>
      </c>
      <c r="AE18" s="24">
        <f>L23+X18*COS(Z18)*SIN(Y18)</f>
        <v>238344.95299274969</v>
      </c>
      <c r="AF18" s="41">
        <f t="shared" si="10"/>
        <v>42.80364395773227</v>
      </c>
      <c r="AG18" s="40">
        <f t="shared" si="11"/>
        <v>353584.26530000003</v>
      </c>
      <c r="AH18" s="24">
        <f t="shared" si="12"/>
        <v>238349.56109999999</v>
      </c>
      <c r="AI18" s="24" t="str">
        <f t="shared" si="13"/>
        <v>40.8351</v>
      </c>
      <c r="AJ18" s="24">
        <f t="shared" si="14"/>
        <v>100.84524999999999</v>
      </c>
      <c r="AK18" s="24">
        <f t="shared" ref="AK18:AN18" si="19">K23</f>
        <v>353607.93459999998</v>
      </c>
      <c r="AL18" s="24">
        <f t="shared" si="19"/>
        <v>238345.02660000001</v>
      </c>
      <c r="AM18" s="24" t="str">
        <f t="shared" si="19"/>
        <v>40.9556</v>
      </c>
      <c r="AN18" s="41">
        <f t="shared" si="19"/>
        <v>100.84524999999999</v>
      </c>
      <c r="AO18" s="58" t="str">
        <f t="shared" si="16"/>
        <v>NG</v>
      </c>
      <c r="AP18" s="59">
        <f t="shared" si="17"/>
        <v>24.899961432994278</v>
      </c>
    </row>
    <row r="19" spans="1:42" x14ac:dyDescent="0.4">
      <c r="A19" s="96"/>
      <c r="B19" s="8">
        <v>4</v>
      </c>
      <c r="C19" s="9">
        <v>353584.67800000001</v>
      </c>
      <c r="D19" s="9">
        <v>238351.82380000001</v>
      </c>
      <c r="E19" s="10" t="s">
        <v>53</v>
      </c>
      <c r="F19" s="10" t="s">
        <v>131</v>
      </c>
      <c r="G19" s="29" t="s">
        <v>82</v>
      </c>
      <c r="I19" s="96"/>
      <c r="J19" s="8">
        <v>4</v>
      </c>
      <c r="K19" s="9">
        <f t="shared" si="0"/>
        <v>353584.67800000001</v>
      </c>
      <c r="L19" s="9">
        <f t="shared" si="1"/>
        <v>238351.82380000001</v>
      </c>
      <c r="M19" s="10" t="str">
        <f t="shared" si="2"/>
        <v>40.8516</v>
      </c>
      <c r="N19" s="17">
        <f t="shared" si="18"/>
        <v>100.84419444444444</v>
      </c>
      <c r="O19" s="29" t="str">
        <f t="shared" si="3"/>
        <v>42.7016</v>
      </c>
      <c r="S19" s="9">
        <f>SQRT((K24-K19)^2+(L24-L19)^2)</f>
        <v>24.099467994545694</v>
      </c>
      <c r="T19" s="9">
        <f>O24-O19</f>
        <v>0.14630000000000365</v>
      </c>
      <c r="U19" s="24">
        <f t="shared" si="4"/>
        <v>6.0706734286879258E-3</v>
      </c>
      <c r="V19" s="60">
        <f t="shared" si="5"/>
        <v>24.099912060215743</v>
      </c>
      <c r="W19" s="24">
        <f t="shared" si="6"/>
        <v>0.41062367850020387</v>
      </c>
      <c r="X19" s="24">
        <f t="shared" si="7"/>
        <v>0.3894645222836271</v>
      </c>
      <c r="Y19" s="24">
        <f>ATAN((L24-L19)/(K24-K19))</f>
        <v>-0.18926908468698589</v>
      </c>
      <c r="Z19" s="37">
        <f t="shared" si="8"/>
        <v>6.0705988560073596E-3</v>
      </c>
      <c r="AA19" s="40">
        <f>K19-W19*COS(Z19)*COS(Y19)</f>
        <v>353584.27471666504</v>
      </c>
      <c r="AB19" s="24">
        <f>L19-W19*COS(Z19)*SIN(Y19)</f>
        <v>238351.90105375994</v>
      </c>
      <c r="AC19" s="24">
        <f t="shared" si="9"/>
        <v>42.704092716322549</v>
      </c>
      <c r="AD19" s="24">
        <f>K24+X19*COS(Z19)*COS(Y19)</f>
        <v>353608.72960242163</v>
      </c>
      <c r="AE19" s="24">
        <f>L24+X19*COS(Z19)*SIN(Y19)</f>
        <v>238347.21642707326</v>
      </c>
      <c r="AF19" s="41">
        <f t="shared" si="10"/>
        <v>42.845535731638037</v>
      </c>
      <c r="AG19" s="40">
        <f t="shared" si="11"/>
        <v>353584.67800000001</v>
      </c>
      <c r="AH19" s="24">
        <f t="shared" si="12"/>
        <v>238351.82380000001</v>
      </c>
      <c r="AI19" s="24" t="str">
        <f t="shared" si="13"/>
        <v>40.8516</v>
      </c>
      <c r="AJ19" s="24">
        <f t="shared" si="14"/>
        <v>100.84419444444444</v>
      </c>
      <c r="AK19" s="24">
        <f t="shared" ref="AK19:AN19" si="20">K24</f>
        <v>353608.34710000001</v>
      </c>
      <c r="AL19" s="24">
        <f t="shared" si="20"/>
        <v>238347.28969999999</v>
      </c>
      <c r="AM19" s="24" t="str">
        <f t="shared" si="20"/>
        <v>40.9978</v>
      </c>
      <c r="AN19" s="41">
        <f t="shared" si="20"/>
        <v>100.84419444444444</v>
      </c>
      <c r="AO19" s="58" t="str">
        <f t="shared" si="16"/>
        <v>NG</v>
      </c>
      <c r="AP19" s="59">
        <f t="shared" si="17"/>
        <v>24.899943186447683</v>
      </c>
    </row>
    <row r="20" spans="1:42" ht="18" thickBot="1" x14ac:dyDescent="0.45">
      <c r="A20" s="96"/>
      <c r="B20" s="8">
        <v>5</v>
      </c>
      <c r="C20" s="9">
        <v>353585.0906</v>
      </c>
      <c r="D20" s="9">
        <v>238354.0865</v>
      </c>
      <c r="E20" s="10" t="s">
        <v>57</v>
      </c>
      <c r="F20" s="10" t="s">
        <v>133</v>
      </c>
      <c r="G20" s="29" t="s">
        <v>83</v>
      </c>
      <c r="I20" s="96"/>
      <c r="J20" s="8">
        <v>5</v>
      </c>
      <c r="K20" s="9">
        <f t="shared" si="0"/>
        <v>353585.0906</v>
      </c>
      <c r="L20" s="9">
        <f t="shared" si="1"/>
        <v>238354.0865</v>
      </c>
      <c r="M20" s="10" t="str">
        <f t="shared" si="2"/>
        <v>40.8628</v>
      </c>
      <c r="N20" s="17">
        <f t="shared" si="18"/>
        <v>100.8431111111111</v>
      </c>
      <c r="O20" s="29" t="str">
        <f t="shared" si="3"/>
        <v>42.7128</v>
      </c>
      <c r="S20" s="9">
        <f>SQRT((K25-K20)^2+(L25-L20)^2)</f>
        <v>24.099275714421214</v>
      </c>
      <c r="T20" s="9">
        <f>O25-O20</f>
        <v>0.17609999999999815</v>
      </c>
      <c r="U20" s="24">
        <f t="shared" si="4"/>
        <v>7.3072735499108126E-3</v>
      </c>
      <c r="V20" s="60">
        <f t="shared" si="5"/>
        <v>24.099919111268655</v>
      </c>
      <c r="W20" s="24">
        <f t="shared" si="6"/>
        <v>0.41278772871234393</v>
      </c>
      <c r="X20" s="24">
        <f t="shared" si="7"/>
        <v>0.38729361520341249</v>
      </c>
      <c r="Y20" s="24">
        <f>ATAN((L25-L20)/(K25-K20))</f>
        <v>-0.189249488375208</v>
      </c>
      <c r="Z20" s="37">
        <f t="shared" si="8"/>
        <v>7.3071434937503543E-3</v>
      </c>
      <c r="AA20" s="42">
        <f>K20-W20*COS(Z20)*COS(Y20)</f>
        <v>353584.68519313098</v>
      </c>
      <c r="AB20" s="43">
        <f>L20-W20*COS(Z20)*SIN(Y20)</f>
        <v>238354.16415231238</v>
      </c>
      <c r="AC20" s="43">
        <f t="shared" si="9"/>
        <v>42.715816272324012</v>
      </c>
      <c r="AD20" s="43">
        <f>K25+X20*COS(Z20)*COS(Y20)</f>
        <v>353609.13996860356</v>
      </c>
      <c r="AE20" s="43">
        <f>L25+X20*COS(Z20)*SIN(Y20)</f>
        <v>238349.48004355904</v>
      </c>
      <c r="AF20" s="44">
        <f t="shared" si="10"/>
        <v>42.886070015163853</v>
      </c>
      <c r="AG20" s="42">
        <f t="shared" si="11"/>
        <v>353585.0906</v>
      </c>
      <c r="AH20" s="43">
        <f t="shared" si="12"/>
        <v>238354.0865</v>
      </c>
      <c r="AI20" s="43" t="str">
        <f t="shared" si="13"/>
        <v>40.8628</v>
      </c>
      <c r="AJ20" s="43">
        <f t="shared" si="14"/>
        <v>100.8431111111111</v>
      </c>
      <c r="AK20" s="43">
        <f t="shared" ref="AK20:AN20" si="21">K25</f>
        <v>353608.75959999999</v>
      </c>
      <c r="AL20" s="43">
        <f t="shared" si="21"/>
        <v>238349.55290000001</v>
      </c>
      <c r="AM20" s="43" t="str">
        <f t="shared" si="21"/>
        <v>41.0389</v>
      </c>
      <c r="AN20" s="44">
        <f t="shared" si="21"/>
        <v>100.8431111111111</v>
      </c>
      <c r="AO20" s="58" t="str">
        <f t="shared" si="16"/>
        <v>NG</v>
      </c>
      <c r="AP20" s="59">
        <f t="shared" si="17"/>
        <v>24.899917762199859</v>
      </c>
    </row>
    <row r="21" spans="1:42" x14ac:dyDescent="0.4">
      <c r="A21" s="96" t="s">
        <v>34</v>
      </c>
      <c r="B21" s="8">
        <v>1</v>
      </c>
      <c r="C21" s="9">
        <v>353607.11339999997</v>
      </c>
      <c r="D21" s="9">
        <v>238340.4994</v>
      </c>
      <c r="E21" s="10" t="s">
        <v>42</v>
      </c>
      <c r="F21" s="10" t="s">
        <v>125</v>
      </c>
      <c r="G21" s="29" t="s">
        <v>84</v>
      </c>
      <c r="I21" s="96" t="s">
        <v>34</v>
      </c>
      <c r="J21" s="8">
        <v>1</v>
      </c>
      <c r="K21" s="9">
        <f t="shared" si="0"/>
        <v>353607.11339999997</v>
      </c>
      <c r="L21" s="9">
        <f t="shared" si="1"/>
        <v>238340.4994</v>
      </c>
      <c r="M21" s="10" t="str">
        <f t="shared" si="2"/>
        <v>40.8640</v>
      </c>
      <c r="N21" s="17">
        <f t="shared" si="18"/>
        <v>100.84763888888888</v>
      </c>
      <c r="O21" s="29" t="str">
        <f t="shared" si="3"/>
        <v>42.7140</v>
      </c>
    </row>
    <row r="22" spans="1:42" x14ac:dyDescent="0.4">
      <c r="A22" s="96"/>
      <c r="B22" s="8">
        <v>2</v>
      </c>
      <c r="C22" s="9">
        <v>353607.52399999998</v>
      </c>
      <c r="D22" s="9">
        <v>238342.76300000001</v>
      </c>
      <c r="E22" s="10" t="s">
        <v>46</v>
      </c>
      <c r="F22" s="10" t="s">
        <v>127</v>
      </c>
      <c r="G22" s="29" t="s">
        <v>85</v>
      </c>
      <c r="I22" s="96"/>
      <c r="J22" s="8">
        <v>2</v>
      </c>
      <c r="K22" s="9">
        <f t="shared" si="0"/>
        <v>353607.52399999998</v>
      </c>
      <c r="L22" s="9">
        <f t="shared" si="1"/>
        <v>238342.76300000001</v>
      </c>
      <c r="M22" s="10" t="str">
        <f t="shared" si="2"/>
        <v>40.9098</v>
      </c>
      <c r="N22" s="17">
        <f t="shared" si="18"/>
        <v>100.84644444444444</v>
      </c>
      <c r="O22" s="29" t="str">
        <f t="shared" si="3"/>
        <v>42.7598</v>
      </c>
      <c r="AA22" s="27"/>
      <c r="AB22" s="27"/>
      <c r="AC22" s="27"/>
      <c r="AD22" s="27"/>
    </row>
    <row r="23" spans="1:42" x14ac:dyDescent="0.4">
      <c r="A23" s="96"/>
      <c r="B23" s="8">
        <v>3</v>
      </c>
      <c r="C23" s="9">
        <v>353607.93459999998</v>
      </c>
      <c r="D23" s="9">
        <v>238345.02660000001</v>
      </c>
      <c r="E23" s="10" t="s">
        <v>50</v>
      </c>
      <c r="F23" s="10" t="s">
        <v>129</v>
      </c>
      <c r="G23" s="29" t="s">
        <v>86</v>
      </c>
      <c r="I23" s="96"/>
      <c r="J23" s="8">
        <v>3</v>
      </c>
      <c r="K23" s="9">
        <f t="shared" si="0"/>
        <v>353607.93459999998</v>
      </c>
      <c r="L23" s="9">
        <f t="shared" si="1"/>
        <v>238345.02660000001</v>
      </c>
      <c r="M23" s="10" t="str">
        <f t="shared" si="2"/>
        <v>40.9556</v>
      </c>
      <c r="N23" s="17">
        <f t="shared" si="18"/>
        <v>100.84524999999999</v>
      </c>
      <c r="O23" s="29" t="str">
        <f t="shared" si="3"/>
        <v>42.8056</v>
      </c>
    </row>
    <row r="24" spans="1:42" x14ac:dyDescent="0.4">
      <c r="A24" s="96"/>
      <c r="B24" s="8">
        <v>4</v>
      </c>
      <c r="C24" s="9">
        <v>353608.34710000001</v>
      </c>
      <c r="D24" s="9">
        <v>238347.28969999999</v>
      </c>
      <c r="E24" s="10" t="s">
        <v>54</v>
      </c>
      <c r="F24" s="10" t="s">
        <v>131</v>
      </c>
      <c r="G24" s="29" t="s">
        <v>87</v>
      </c>
      <c r="I24" s="96"/>
      <c r="J24" s="8">
        <v>4</v>
      </c>
      <c r="K24" s="9">
        <f t="shared" si="0"/>
        <v>353608.34710000001</v>
      </c>
      <c r="L24" s="9">
        <f t="shared" si="1"/>
        <v>238347.28969999999</v>
      </c>
      <c r="M24" s="10" t="str">
        <f t="shared" si="2"/>
        <v>40.9978</v>
      </c>
      <c r="N24" s="17">
        <f t="shared" si="18"/>
        <v>100.84419444444444</v>
      </c>
      <c r="O24" s="29" t="str">
        <f t="shared" si="3"/>
        <v>42.8479</v>
      </c>
    </row>
    <row r="25" spans="1:42" ht="18" thickBot="1" x14ac:dyDescent="0.45">
      <c r="A25" s="97"/>
      <c r="B25" s="13">
        <v>5</v>
      </c>
      <c r="C25" s="14">
        <v>353608.75959999999</v>
      </c>
      <c r="D25" s="14">
        <v>238349.55290000001</v>
      </c>
      <c r="E25" s="15" t="s">
        <v>58</v>
      </c>
      <c r="F25" s="15" t="s">
        <v>133</v>
      </c>
      <c r="G25" s="30" t="s">
        <v>88</v>
      </c>
      <c r="I25" s="97"/>
      <c r="J25" s="13">
        <v>5</v>
      </c>
      <c r="K25" s="14">
        <f t="shared" si="0"/>
        <v>353608.75959999999</v>
      </c>
      <c r="L25" s="14">
        <f t="shared" si="1"/>
        <v>238349.55290000001</v>
      </c>
      <c r="M25" s="15" t="str">
        <f t="shared" si="2"/>
        <v>41.0389</v>
      </c>
      <c r="N25" s="18">
        <f t="shared" si="18"/>
        <v>100.8431111111111</v>
      </c>
      <c r="O25" s="30" t="str">
        <f t="shared" si="3"/>
        <v>42.8889</v>
      </c>
    </row>
    <row r="26" spans="1:42" x14ac:dyDescent="0.4">
      <c r="A26" s="95" t="s">
        <v>35</v>
      </c>
      <c r="B26" s="5">
        <v>1</v>
      </c>
      <c r="C26" s="6">
        <v>353607.99530000001</v>
      </c>
      <c r="D26" s="6">
        <v>238340.32</v>
      </c>
      <c r="E26" s="7" t="s">
        <v>43</v>
      </c>
      <c r="F26" s="7" t="s">
        <v>126</v>
      </c>
      <c r="G26" s="28" t="s">
        <v>89</v>
      </c>
      <c r="I26" s="95" t="s">
        <v>35</v>
      </c>
      <c r="J26" s="5">
        <v>1</v>
      </c>
      <c r="K26" s="6">
        <f t="shared" si="0"/>
        <v>353607.99530000001</v>
      </c>
      <c r="L26" s="6">
        <f t="shared" si="1"/>
        <v>238340.32</v>
      </c>
      <c r="M26" s="7" t="str">
        <f t="shared" si="2"/>
        <v>40.8695</v>
      </c>
      <c r="N26" s="16">
        <f t="shared" si="18"/>
        <v>102.33341666666666</v>
      </c>
      <c r="O26" s="28" t="str">
        <f t="shared" si="3"/>
        <v>42.7196</v>
      </c>
      <c r="S26" s="6">
        <f>SQRT((K31-K26)^2+(L31-L26)^2)</f>
        <v>24.099909844834041</v>
      </c>
      <c r="T26" s="6">
        <f>O31-O26</f>
        <v>6.3299999999998136E-2</v>
      </c>
      <c r="U26" s="23">
        <f>T26/S26</f>
        <v>2.6265658422604792E-3</v>
      </c>
      <c r="V26" s="23">
        <f>SQRT(S26*S26+T26*T26)</f>
        <v>24.099992975499575</v>
      </c>
      <c r="W26" s="23">
        <f>$V$5+$V$7*U26</f>
        <v>0.40459649022395588</v>
      </c>
      <c r="X26" s="23">
        <f>$V$6-$V$7*U26+(($V$4-$V$5-$V$6)-V26)</f>
        <v>0.39541053427647083</v>
      </c>
      <c r="Y26" s="23">
        <f>ATAN((L31-L26)/(K31-K26))</f>
        <v>-0.21526104805101387</v>
      </c>
      <c r="Z26" s="23">
        <f>ATAN(T26/S26)</f>
        <v>2.6265598021925365E-3</v>
      </c>
      <c r="AA26" s="38">
        <f>K26-W26*COS(Z26)*COS(Y26)</f>
        <v>353607.60004269035</v>
      </c>
      <c r="AB26" s="23">
        <f>L26-W26*COS(Z26)*SIN(Y26)</f>
        <v>238340.40642250705</v>
      </c>
      <c r="AC26" s="23">
        <f>O26+W26*SIN(Z26)</f>
        <v>42.720662695655442</v>
      </c>
      <c r="AD26" s="23">
        <f>K31+X26*COS(Z26)*COS(Y26)</f>
        <v>353631.92528339039</v>
      </c>
      <c r="AE26" s="23">
        <f>L31+X26*COS(Z26)*SIN(Y26)</f>
        <v>238335.08773962897</v>
      </c>
      <c r="AF26" s="39">
        <f>O31-X26*SIN(Z26)</f>
        <v>42.781861431779454</v>
      </c>
      <c r="AG26" s="38">
        <f>K26</f>
        <v>353607.99530000001</v>
      </c>
      <c r="AH26" s="23">
        <f>L26</f>
        <v>238340.32</v>
      </c>
      <c r="AI26" s="23" t="str">
        <f>M26</f>
        <v>40.8695</v>
      </c>
      <c r="AJ26" s="23">
        <f>N26</f>
        <v>102.33341666666666</v>
      </c>
      <c r="AK26" s="23">
        <f>K31</f>
        <v>353631.53899999999</v>
      </c>
      <c r="AL26" s="23">
        <f>L31</f>
        <v>238335.1722</v>
      </c>
      <c r="AM26" s="23" t="str">
        <f>M31</f>
        <v>40.9329</v>
      </c>
      <c r="AN26" s="39">
        <f>N31</f>
        <v>102.33341666666666</v>
      </c>
      <c r="AP26" s="1">
        <f>SQRT((AE26-AB26)^2+(AD26-AA26)^2+(AF26-AC26)^2)</f>
        <v>24.89998931641756</v>
      </c>
    </row>
    <row r="27" spans="1:42" x14ac:dyDescent="0.4">
      <c r="A27" s="96"/>
      <c r="B27" s="8">
        <v>2</v>
      </c>
      <c r="C27" s="9">
        <v>353608.4069</v>
      </c>
      <c r="D27" s="9">
        <v>238342.5834</v>
      </c>
      <c r="E27" s="10" t="s">
        <v>47</v>
      </c>
      <c r="F27" s="10" t="s">
        <v>128</v>
      </c>
      <c r="G27" s="29" t="s">
        <v>90</v>
      </c>
      <c r="I27" s="96"/>
      <c r="J27" s="8">
        <v>2</v>
      </c>
      <c r="K27" s="9">
        <f t="shared" si="0"/>
        <v>353608.4069</v>
      </c>
      <c r="L27" s="9">
        <f t="shared" si="1"/>
        <v>238342.5834</v>
      </c>
      <c r="M27" s="10" t="str">
        <f t="shared" si="2"/>
        <v>40.9145</v>
      </c>
      <c r="N27" s="17">
        <f t="shared" si="18"/>
        <v>102.32761111111111</v>
      </c>
      <c r="O27" s="29" t="str">
        <f t="shared" si="3"/>
        <v>42.7646</v>
      </c>
      <c r="S27" s="9">
        <f>SQRT((K32-K27)^2+(L32-L27)^2)</f>
        <v>24.099788089733241</v>
      </c>
      <c r="T27" s="9">
        <f>O32-O27</f>
        <v>9.0099999999999625E-2</v>
      </c>
      <c r="U27" s="24">
        <f t="shared" ref="U27:U30" si="22">T27/S27</f>
        <v>3.7386220851619504E-3</v>
      </c>
      <c r="V27" s="24">
        <f t="shared" ref="V27:V30" si="23">SQRT(S27*S27+T27*T27)</f>
        <v>24.09995651406965</v>
      </c>
      <c r="W27" s="24">
        <f t="shared" ref="W27:W30" si="24">$V$5+$V$7*U27</f>
        <v>0.40654258864903342</v>
      </c>
      <c r="X27" s="24">
        <f t="shared" ref="X27:X30" si="25">$V$6-$V$7*U27+(($V$4-$V$5-$V$6)-V27)</f>
        <v>0.39350089728131837</v>
      </c>
      <c r="Y27" s="24">
        <f>ATAN((L32-L27)/(K32-K27))</f>
        <v>-0.21516021518970155</v>
      </c>
      <c r="Z27" s="24">
        <f t="shared" ref="Z27:Z30" si="26">ATAN(T27/S27)</f>
        <v>3.738604666699983E-3</v>
      </c>
      <c r="AA27" s="40">
        <f>K27-W27*COS(Z27)*COS(Y27)</f>
        <v>353608.00973416463</v>
      </c>
      <c r="AB27" s="24">
        <f>L27-W27*COS(Z27)*SIN(Y27)</f>
        <v>238342.67019784276</v>
      </c>
      <c r="AC27" s="24">
        <f t="shared" ref="AC27:AC30" si="27">O27+W27*SIN(Z27)</f>
        <v>42.766119898478486</v>
      </c>
      <c r="AD27" s="24">
        <f>K32+X27*COS(Z27)*COS(Y27)</f>
        <v>353632.33542494575</v>
      </c>
      <c r="AE27" s="24">
        <f>L32+X27*COS(Z27)*SIN(Y27)</f>
        <v>238337.35398659043</v>
      </c>
      <c r="AF27" s="41">
        <f t="shared" ref="AF27:AF30" si="28">O32-X27*SIN(Z27)</f>
        <v>42.853228859136145</v>
      </c>
      <c r="AG27" s="40">
        <f t="shared" ref="AG27:AG30" si="29">K27</f>
        <v>353608.4069</v>
      </c>
      <c r="AH27" s="24">
        <f t="shared" ref="AH27:AH30" si="30">L27</f>
        <v>238342.5834</v>
      </c>
      <c r="AI27" s="24" t="str">
        <f t="shared" ref="AI27:AI30" si="31">M27</f>
        <v>40.9145</v>
      </c>
      <c r="AJ27" s="24">
        <f t="shared" ref="AJ27:AJ30" si="32">N27</f>
        <v>102.32761111111111</v>
      </c>
      <c r="AK27" s="24">
        <f t="shared" ref="AK27:AK30" si="33">K32</f>
        <v>353631.951</v>
      </c>
      <c r="AL27" s="24">
        <f t="shared" ref="AL27:AL30" si="34">L32</f>
        <v>238337.43799999999</v>
      </c>
      <c r="AM27" s="24" t="str">
        <f t="shared" ref="AM27:AM30" si="35">M32</f>
        <v>41.0047</v>
      </c>
      <c r="AN27" s="41">
        <f t="shared" ref="AN27:AN30" si="36">N32</f>
        <v>102.32761111111111</v>
      </c>
      <c r="AP27" s="1">
        <f t="shared" ref="AP27:AP30" si="37">SQRT((AE27-AB27)^2+(AD27-AA27)^2+(AF27-AC27)^2)</f>
        <v>24.899978353983634</v>
      </c>
    </row>
    <row r="28" spans="1:42" x14ac:dyDescent="0.4">
      <c r="A28" s="96"/>
      <c r="B28" s="8">
        <v>3</v>
      </c>
      <c r="C28" s="9">
        <v>353608.81839999999</v>
      </c>
      <c r="D28" s="9">
        <v>238344.8468</v>
      </c>
      <c r="E28" s="10" t="s">
        <v>51</v>
      </c>
      <c r="F28" s="10" t="s">
        <v>130</v>
      </c>
      <c r="G28" s="29" t="s">
        <v>91</v>
      </c>
      <c r="I28" s="96"/>
      <c r="J28" s="8">
        <v>3</v>
      </c>
      <c r="K28" s="9">
        <f t="shared" si="0"/>
        <v>353608.81839999999</v>
      </c>
      <c r="L28" s="9">
        <f t="shared" si="1"/>
        <v>238344.8468</v>
      </c>
      <c r="M28" s="10" t="str">
        <f t="shared" si="2"/>
        <v>40.9590</v>
      </c>
      <c r="N28" s="17">
        <f t="shared" si="18"/>
        <v>102.32183333333333</v>
      </c>
      <c r="O28" s="29" t="str">
        <f t="shared" si="3"/>
        <v>42.8090</v>
      </c>
      <c r="S28" s="9">
        <f>SQRT((K33-K28)^2+(L33-L28)^2)</f>
        <v>24.099742935789639</v>
      </c>
      <c r="T28" s="9">
        <f>O33-O28</f>
        <v>0.1168000000000049</v>
      </c>
      <c r="U28" s="24">
        <f t="shared" si="22"/>
        <v>4.8465247248156134E-3</v>
      </c>
      <c r="V28" s="24">
        <f t="shared" si="23"/>
        <v>24.100025971171537</v>
      </c>
      <c r="W28" s="24">
        <f t="shared" si="24"/>
        <v>0.40848141826842732</v>
      </c>
      <c r="X28" s="24">
        <f t="shared" si="25"/>
        <v>0.39149261056003759</v>
      </c>
      <c r="Y28" s="24">
        <f>ATAN((L33-L28)/(K33-K28))</f>
        <v>-0.21505444196650481</v>
      </c>
      <c r="Z28" s="24">
        <f t="shared" si="26"/>
        <v>4.8464867789973247E-3</v>
      </c>
      <c r="AA28" s="40">
        <f>K28-W28*COS(Z28)*COS(Y28)</f>
        <v>353608.41933272878</v>
      </c>
      <c r="AB28" s="24">
        <f>L28-W28*COS(Z28)*SIN(Y28)</f>
        <v>238344.93396916275</v>
      </c>
      <c r="AC28" s="24">
        <f t="shared" si="27"/>
        <v>42.810979692043105</v>
      </c>
      <c r="AD28" s="24">
        <f>K33+X28*COS(Z28)*COS(Y28)</f>
        <v>353632.74546999938</v>
      </c>
      <c r="AE28" s="24">
        <f>L33+X28*COS(Z28)*SIN(Y28)</f>
        <v>238339.62035621671</v>
      </c>
      <c r="AF28" s="41">
        <f t="shared" si="28"/>
        <v>42.923902643666523</v>
      </c>
      <c r="AG28" s="40">
        <f t="shared" si="29"/>
        <v>353608.81839999999</v>
      </c>
      <c r="AH28" s="24">
        <f t="shared" si="30"/>
        <v>238344.8468</v>
      </c>
      <c r="AI28" s="24" t="str">
        <f t="shared" si="31"/>
        <v>40.9590</v>
      </c>
      <c r="AJ28" s="24">
        <f t="shared" si="32"/>
        <v>102.32183333333333</v>
      </c>
      <c r="AK28" s="24">
        <f t="shared" si="33"/>
        <v>353632.36300000001</v>
      </c>
      <c r="AL28" s="24">
        <f t="shared" si="34"/>
        <v>238339.70389999999</v>
      </c>
      <c r="AM28" s="24" t="str">
        <f t="shared" si="35"/>
        <v>41.0758</v>
      </c>
      <c r="AN28" s="41">
        <f t="shared" si="36"/>
        <v>102.32183333333333</v>
      </c>
      <c r="AP28" s="1">
        <f t="shared" si="37"/>
        <v>24.899963627316065</v>
      </c>
    </row>
    <row r="29" spans="1:42" x14ac:dyDescent="0.4">
      <c r="A29" s="96"/>
      <c r="B29" s="8">
        <v>4</v>
      </c>
      <c r="C29" s="9">
        <v>353609.23</v>
      </c>
      <c r="D29" s="9">
        <v>238347.1102</v>
      </c>
      <c r="E29" s="10" t="s">
        <v>55</v>
      </c>
      <c r="F29" s="10" t="s">
        <v>132</v>
      </c>
      <c r="G29" s="29" t="s">
        <v>92</v>
      </c>
      <c r="I29" s="96"/>
      <c r="J29" s="8">
        <v>4</v>
      </c>
      <c r="K29" s="9">
        <f t="shared" si="0"/>
        <v>353609.23</v>
      </c>
      <c r="L29" s="9">
        <f t="shared" si="1"/>
        <v>238347.1102</v>
      </c>
      <c r="M29" s="10" t="str">
        <f t="shared" si="2"/>
        <v>41.0017</v>
      </c>
      <c r="N29" s="17">
        <f t="shared" si="18"/>
        <v>102.31608333333332</v>
      </c>
      <c r="O29" s="29" t="str">
        <f t="shared" si="3"/>
        <v>42.8517</v>
      </c>
      <c r="S29" s="9">
        <f>SQRT((K34-K29)^2+(L34-L29)^2)</f>
        <v>24.099523984133761</v>
      </c>
      <c r="T29" s="9">
        <f>O34-O29</f>
        <v>0.14620000000000033</v>
      </c>
      <c r="U29" s="24">
        <f t="shared" si="22"/>
        <v>6.066509865350578E-3</v>
      </c>
      <c r="V29" s="24">
        <f t="shared" si="23"/>
        <v>24.099967441924864</v>
      </c>
      <c r="W29" s="24">
        <f t="shared" si="24"/>
        <v>0.41061639226436353</v>
      </c>
      <c r="X29" s="24">
        <f t="shared" si="25"/>
        <v>0.38941616581077376</v>
      </c>
      <c r="Y29" s="24">
        <f>ATAN((L34-L29)/(K34-K29))</f>
        <v>-0.21495449245473378</v>
      </c>
      <c r="Z29" s="24">
        <f t="shared" si="26"/>
        <v>6.0664354459992681E-3</v>
      </c>
      <c r="AA29" s="40">
        <f>K29-W29*COS(Z29)*COS(Y29)</f>
        <v>353608.8288408732</v>
      </c>
      <c r="AB29" s="24">
        <f>L29-W29*COS(Z29)*SIN(Y29)</f>
        <v>238347.19778408363</v>
      </c>
      <c r="AC29" s="24">
        <f t="shared" si="27"/>
        <v>42.854190962558093</v>
      </c>
      <c r="AD29" s="24">
        <f>K34+X29*COS(Z29)*COS(Y29)</f>
        <v>353633.15534718131</v>
      </c>
      <c r="AE29" s="24">
        <f>L34+X29*COS(Z29)*SIN(Y29)</f>
        <v>238341.88663790436</v>
      </c>
      <c r="AF29" s="41">
        <f t="shared" si="28"/>
        <v>42.995537646458288</v>
      </c>
      <c r="AG29" s="40">
        <f t="shared" si="29"/>
        <v>353609.23</v>
      </c>
      <c r="AH29" s="24">
        <f t="shared" si="30"/>
        <v>238347.1102</v>
      </c>
      <c r="AI29" s="24" t="str">
        <f t="shared" si="31"/>
        <v>41.0017</v>
      </c>
      <c r="AJ29" s="24">
        <f t="shared" si="32"/>
        <v>102.31608333333332</v>
      </c>
      <c r="AK29" s="24">
        <f t="shared" si="33"/>
        <v>353632.77490000002</v>
      </c>
      <c r="AL29" s="24">
        <f t="shared" si="34"/>
        <v>238341.96969999999</v>
      </c>
      <c r="AM29" s="24" t="str">
        <f t="shared" si="35"/>
        <v>41.1478</v>
      </c>
      <c r="AN29" s="41">
        <f t="shared" si="36"/>
        <v>102.31608333333332</v>
      </c>
      <c r="AP29" s="1">
        <f t="shared" si="37"/>
        <v>24.899943007584092</v>
      </c>
    </row>
    <row r="30" spans="1:42" ht="18" thickBot="1" x14ac:dyDescent="0.45">
      <c r="A30" s="96"/>
      <c r="B30" s="8">
        <v>5</v>
      </c>
      <c r="C30" s="9">
        <v>353609.64150000003</v>
      </c>
      <c r="D30" s="9">
        <v>238349.37359999999</v>
      </c>
      <c r="E30" s="10" t="s">
        <v>59</v>
      </c>
      <c r="F30" s="10" t="s">
        <v>134</v>
      </c>
      <c r="G30" s="29" t="s">
        <v>93</v>
      </c>
      <c r="I30" s="96"/>
      <c r="J30" s="8">
        <v>5</v>
      </c>
      <c r="K30" s="9">
        <f t="shared" si="0"/>
        <v>353609.64150000003</v>
      </c>
      <c r="L30" s="9">
        <f t="shared" si="1"/>
        <v>238349.37359999999</v>
      </c>
      <c r="M30" s="10" t="str">
        <f t="shared" si="2"/>
        <v>41.0438</v>
      </c>
      <c r="N30" s="17">
        <f t="shared" si="18"/>
        <v>102.31038888888888</v>
      </c>
      <c r="O30" s="29" t="str">
        <f t="shared" si="3"/>
        <v>42.8939</v>
      </c>
      <c r="S30" s="9">
        <f>SQRT((K35-K30)^2+(L35-L30)^2)</f>
        <v>24.099326593901811</v>
      </c>
      <c r="T30" s="9">
        <f>O35-O30</f>
        <v>0.17579999999999529</v>
      </c>
      <c r="U30" s="24">
        <f t="shared" si="22"/>
        <v>7.2948096418793884E-3</v>
      </c>
      <c r="V30" s="24">
        <f t="shared" si="23"/>
        <v>24.099967799139133</v>
      </c>
      <c r="W30" s="24">
        <f t="shared" si="24"/>
        <v>0.41276591687328895</v>
      </c>
      <c r="X30" s="24">
        <f t="shared" si="25"/>
        <v>0.38726628398757951</v>
      </c>
      <c r="Y30" s="24">
        <f>ATAN((L35-L30)/(K35-K30))</f>
        <v>-0.21485859521329287</v>
      </c>
      <c r="Z30" s="24">
        <f t="shared" si="26"/>
        <v>7.2946802500748927E-3</v>
      </c>
      <c r="AA30" s="42">
        <f>K30-W30*COS(Z30)*COS(Y30)</f>
        <v>353609.23823572404</v>
      </c>
      <c r="AB30" s="43">
        <f>L30-W30*COS(Z30)*SIN(Y30)</f>
        <v>238349.46160318123</v>
      </c>
      <c r="AC30" s="43">
        <f t="shared" si="27"/>
        <v>42.8969109686781</v>
      </c>
      <c r="AD30" s="43">
        <f>K35+X30*COS(Z30)*COS(Y30)</f>
        <v>353633.56505163043</v>
      </c>
      <c r="AE30" s="43">
        <f>L35+X30*COS(Z30)*SIN(Y30)</f>
        <v>238344.1528334324</v>
      </c>
      <c r="AF30" s="44">
        <f t="shared" si="28"/>
        <v>43.066875041340616</v>
      </c>
      <c r="AG30" s="42">
        <f t="shared" si="29"/>
        <v>353609.64150000003</v>
      </c>
      <c r="AH30" s="43">
        <f t="shared" si="30"/>
        <v>238349.37359999999</v>
      </c>
      <c r="AI30" s="43" t="str">
        <f t="shared" si="31"/>
        <v>41.0438</v>
      </c>
      <c r="AJ30" s="43">
        <f t="shared" si="32"/>
        <v>102.31038888888888</v>
      </c>
      <c r="AK30" s="43">
        <f t="shared" si="33"/>
        <v>353633.18670000002</v>
      </c>
      <c r="AL30" s="43">
        <f t="shared" si="34"/>
        <v>238344.23540000001</v>
      </c>
      <c r="AM30" s="43" t="str">
        <f t="shared" si="35"/>
        <v>41.2196</v>
      </c>
      <c r="AN30" s="44">
        <f t="shared" si="36"/>
        <v>102.31038888888888</v>
      </c>
      <c r="AP30" s="1">
        <f t="shared" si="37"/>
        <v>24.89991759374854</v>
      </c>
    </row>
    <row r="31" spans="1:42" x14ac:dyDescent="0.4">
      <c r="A31" s="96" t="s">
        <v>36</v>
      </c>
      <c r="B31" s="8">
        <v>1</v>
      </c>
      <c r="C31" s="9">
        <v>353631.53899999999</v>
      </c>
      <c r="D31" s="9">
        <v>238335.1722</v>
      </c>
      <c r="E31" s="10" t="s">
        <v>44</v>
      </c>
      <c r="F31" s="10" t="s">
        <v>126</v>
      </c>
      <c r="G31" s="29" t="s">
        <v>94</v>
      </c>
      <c r="I31" s="96" t="s">
        <v>36</v>
      </c>
      <c r="J31" s="8">
        <v>1</v>
      </c>
      <c r="K31" s="9">
        <f t="shared" si="0"/>
        <v>353631.53899999999</v>
      </c>
      <c r="L31" s="9">
        <f t="shared" si="1"/>
        <v>238335.1722</v>
      </c>
      <c r="M31" s="10" t="str">
        <f t="shared" si="2"/>
        <v>40.9329</v>
      </c>
      <c r="N31" s="17">
        <f t="shared" si="18"/>
        <v>102.33341666666666</v>
      </c>
      <c r="O31" s="29" t="str">
        <f t="shared" si="3"/>
        <v>42.7829</v>
      </c>
    </row>
    <row r="32" spans="1:42" x14ac:dyDescent="0.4">
      <c r="A32" s="96"/>
      <c r="B32" s="8">
        <v>2</v>
      </c>
      <c r="C32" s="9">
        <v>353631.951</v>
      </c>
      <c r="D32" s="9">
        <v>238337.43799999999</v>
      </c>
      <c r="E32" s="10" t="s">
        <v>48</v>
      </c>
      <c r="F32" s="10" t="s">
        <v>128</v>
      </c>
      <c r="G32" s="29" t="s">
        <v>95</v>
      </c>
      <c r="I32" s="96"/>
      <c r="J32" s="8">
        <v>2</v>
      </c>
      <c r="K32" s="9">
        <f t="shared" si="0"/>
        <v>353631.951</v>
      </c>
      <c r="L32" s="9">
        <f t="shared" si="1"/>
        <v>238337.43799999999</v>
      </c>
      <c r="M32" s="10" t="str">
        <f t="shared" si="2"/>
        <v>41.0047</v>
      </c>
      <c r="N32" s="17">
        <f t="shared" si="18"/>
        <v>102.32761111111111</v>
      </c>
      <c r="O32" s="29" t="str">
        <f t="shared" si="3"/>
        <v>42.8547</v>
      </c>
    </row>
    <row r="33" spans="1:42" x14ac:dyDescent="0.4">
      <c r="A33" s="96"/>
      <c r="B33" s="8">
        <v>3</v>
      </c>
      <c r="C33" s="9">
        <v>353632.36300000001</v>
      </c>
      <c r="D33" s="9">
        <v>238339.70389999999</v>
      </c>
      <c r="E33" s="10" t="s">
        <v>52</v>
      </c>
      <c r="F33" s="10" t="s">
        <v>130</v>
      </c>
      <c r="G33" s="29" t="s">
        <v>96</v>
      </c>
      <c r="I33" s="96"/>
      <c r="J33" s="8">
        <v>3</v>
      </c>
      <c r="K33" s="9">
        <f t="shared" si="0"/>
        <v>353632.36300000001</v>
      </c>
      <c r="L33" s="9">
        <f t="shared" si="1"/>
        <v>238339.70389999999</v>
      </c>
      <c r="M33" s="10" t="str">
        <f t="shared" si="2"/>
        <v>41.0758</v>
      </c>
      <c r="N33" s="17">
        <f t="shared" si="18"/>
        <v>102.32183333333333</v>
      </c>
      <c r="O33" s="29" t="str">
        <f t="shared" si="3"/>
        <v>42.9258</v>
      </c>
    </row>
    <row r="34" spans="1:42" x14ac:dyDescent="0.4">
      <c r="A34" s="96"/>
      <c r="B34" s="8">
        <v>4</v>
      </c>
      <c r="C34" s="9">
        <v>353632.77490000002</v>
      </c>
      <c r="D34" s="9">
        <v>238341.96969999999</v>
      </c>
      <c r="E34" s="10" t="s">
        <v>56</v>
      </c>
      <c r="F34" s="10" t="s">
        <v>132</v>
      </c>
      <c r="G34" s="29" t="s">
        <v>97</v>
      </c>
      <c r="I34" s="96"/>
      <c r="J34" s="8">
        <v>4</v>
      </c>
      <c r="K34" s="9">
        <f t="shared" si="0"/>
        <v>353632.77490000002</v>
      </c>
      <c r="L34" s="9">
        <f t="shared" si="1"/>
        <v>238341.96969999999</v>
      </c>
      <c r="M34" s="10" t="str">
        <f t="shared" si="2"/>
        <v>41.1478</v>
      </c>
      <c r="N34" s="17">
        <f t="shared" si="18"/>
        <v>102.31608333333332</v>
      </c>
      <c r="O34" s="29" t="str">
        <f t="shared" si="3"/>
        <v>42.9979</v>
      </c>
    </row>
    <row r="35" spans="1:42" ht="18" thickBot="1" x14ac:dyDescent="0.45">
      <c r="A35" s="97"/>
      <c r="B35" s="13">
        <v>5</v>
      </c>
      <c r="C35" s="14">
        <v>353633.18670000002</v>
      </c>
      <c r="D35" s="14">
        <v>238344.23540000001</v>
      </c>
      <c r="E35" s="15" t="s">
        <v>60</v>
      </c>
      <c r="F35" s="15" t="s">
        <v>134</v>
      </c>
      <c r="G35" s="30" t="s">
        <v>98</v>
      </c>
      <c r="I35" s="97"/>
      <c r="J35" s="13">
        <v>5</v>
      </c>
      <c r="K35" s="14">
        <f t="shared" si="0"/>
        <v>353633.18670000002</v>
      </c>
      <c r="L35" s="14">
        <f t="shared" si="1"/>
        <v>238344.23540000001</v>
      </c>
      <c r="M35" s="15" t="str">
        <f t="shared" si="2"/>
        <v>41.2196</v>
      </c>
      <c r="N35" s="18">
        <f t="shared" si="18"/>
        <v>102.31038888888888</v>
      </c>
      <c r="O35" s="30" t="str">
        <f t="shared" si="3"/>
        <v>43.0697</v>
      </c>
    </row>
    <row r="36" spans="1:42" x14ac:dyDescent="0.4">
      <c r="A36" s="95" t="s">
        <v>61</v>
      </c>
      <c r="B36" s="5">
        <v>1</v>
      </c>
      <c r="C36" s="6">
        <v>353632.41499999998</v>
      </c>
      <c r="D36" s="6">
        <v>238334.96580000001</v>
      </c>
      <c r="E36" s="5" t="s">
        <v>14</v>
      </c>
      <c r="F36" s="5" t="s">
        <v>135</v>
      </c>
      <c r="G36" s="31" t="s">
        <v>99</v>
      </c>
      <c r="I36" s="95" t="s">
        <v>61</v>
      </c>
      <c r="J36" s="5">
        <v>1</v>
      </c>
      <c r="K36" s="6">
        <f t="shared" si="0"/>
        <v>353632.41499999998</v>
      </c>
      <c r="L36" s="6">
        <f t="shared" si="1"/>
        <v>238334.96580000001</v>
      </c>
      <c r="M36" s="5" t="str">
        <f t="shared" si="2"/>
        <v>40.9152</v>
      </c>
      <c r="N36" s="16">
        <f t="shared" si="18"/>
        <v>104.35397222222221</v>
      </c>
      <c r="O36" s="31" t="str">
        <f t="shared" si="3"/>
        <v>42.7653</v>
      </c>
      <c r="S36" s="6">
        <f>SQRT((K41-K36)^2+(L41-L36)^2)</f>
        <v>24.099825754799813</v>
      </c>
      <c r="T36" s="6">
        <f>O41-O36</f>
        <v>8.3199999999997942E-2</v>
      </c>
      <c r="U36" s="23">
        <f>T36/S36</f>
        <v>3.4523071181719028E-3</v>
      </c>
      <c r="V36" s="23">
        <f>SQRT(S36*S36+T36*T36)</f>
        <v>24.099969370348013</v>
      </c>
      <c r="W36" s="23">
        <f>$V$5+$V$7*U36</f>
        <v>0.40604153745680083</v>
      </c>
      <c r="X36" s="23">
        <f>$V$6-$V$7*U36+(($V$4-$V$5-$V$6)-V36)</f>
        <v>0.3939890921951873</v>
      </c>
      <c r="Y36" s="23">
        <f>ATAN((L41-L36)/(K41-K36))</f>
        <v>-0.25052283434606815</v>
      </c>
      <c r="Z36" s="23">
        <f>ATAN(T36/S36)</f>
        <v>3.4522934029161392E-3</v>
      </c>
      <c r="AA36" s="38">
        <f>K36-W36*COS(Z36)*COS(Y36)</f>
        <v>353632.02163623052</v>
      </c>
      <c r="AB36" s="23">
        <f>L36-W36*COS(Z36)*SIN(Y36)</f>
        <v>238335.0664613632</v>
      </c>
      <c r="AC36" s="23">
        <f>O36+W36*SIN(Z36)</f>
        <v>42.766701771736606</v>
      </c>
      <c r="AD36" s="23">
        <f>K41+X36*COS(Z36)*COS(Y36)</f>
        <v>353656.14418763574</v>
      </c>
      <c r="AE36" s="23">
        <f>L41+X36*COS(Z36)*SIN(Y36)</f>
        <v>238328.8935265468</v>
      </c>
      <c r="AF36" s="39">
        <f>O41-X36*SIN(Z36)</f>
        <v>42.847139836758011</v>
      </c>
      <c r="AG36" s="38">
        <f>K36</f>
        <v>353632.41499999998</v>
      </c>
      <c r="AH36" s="23">
        <f>L36</f>
        <v>238334.96580000001</v>
      </c>
      <c r="AI36" s="23" t="str">
        <f>M36</f>
        <v>40.9152</v>
      </c>
      <c r="AJ36" s="23">
        <f>N36</f>
        <v>104.35397222222221</v>
      </c>
      <c r="AK36" s="23">
        <f>K41</f>
        <v>353655.76250000001</v>
      </c>
      <c r="AL36" s="23">
        <f>L41</f>
        <v>238328.99119999999</v>
      </c>
      <c r="AM36" s="23" t="str">
        <f>M41</f>
        <v>40.9985</v>
      </c>
      <c r="AN36" s="39">
        <f>N41</f>
        <v>104.35397222222221</v>
      </c>
      <c r="AP36" s="1">
        <f>SQRT((AE36-AB36)^2+(AD36-AA36)^2+(AF36-AC36)^2)</f>
        <v>24.89998154270889</v>
      </c>
    </row>
    <row r="37" spans="1:42" x14ac:dyDescent="0.4">
      <c r="A37" s="96"/>
      <c r="B37" s="8">
        <v>2</v>
      </c>
      <c r="C37" s="9">
        <v>353632.82689999999</v>
      </c>
      <c r="D37" s="9">
        <v>238337.23180000001</v>
      </c>
      <c r="E37" s="8" t="s">
        <v>18</v>
      </c>
      <c r="F37" s="8" t="s">
        <v>137</v>
      </c>
      <c r="G37" s="32" t="s">
        <v>100</v>
      </c>
      <c r="I37" s="96"/>
      <c r="J37" s="8">
        <v>2</v>
      </c>
      <c r="K37" s="9">
        <f t="shared" si="0"/>
        <v>353632.82689999999</v>
      </c>
      <c r="L37" s="9">
        <f t="shared" si="1"/>
        <v>238337.23180000001</v>
      </c>
      <c r="M37" s="8" t="str">
        <f t="shared" si="2"/>
        <v>40.9968</v>
      </c>
      <c r="N37" s="17">
        <f t="shared" si="18"/>
        <v>104.33922222222222</v>
      </c>
      <c r="O37" s="32" t="str">
        <f t="shared" si="3"/>
        <v>42.8468</v>
      </c>
      <c r="S37" s="9">
        <f>SQRT((K42-K37)^2+(L42-L37)^2)</f>
        <v>24.099792259678821</v>
      </c>
      <c r="T37" s="9">
        <f>O42-O37</f>
        <v>0.1004999999999967</v>
      </c>
      <c r="U37" s="24">
        <f t="shared" ref="U37:U40" si="38">T37/S37</f>
        <v>4.1701604278200554E-3</v>
      </c>
      <c r="V37" s="24">
        <f t="shared" ref="V37:V40" si="39">SQRT(S37*S37+T37*T37)</f>
        <v>24.100001809329296</v>
      </c>
      <c r="W37" s="24">
        <f t="shared" ref="W37:W40" si="40">$V$5+$V$7*U37</f>
        <v>0.40729778074868511</v>
      </c>
      <c r="X37" s="24">
        <f t="shared" ref="X37:X40" si="41">$V$6-$V$7*U37+(($V$4-$V$5-$V$6)-V37)</f>
        <v>0.39270040992202054</v>
      </c>
      <c r="Y37" s="24">
        <f>ATAN((L42-L37)/(K42-K37))</f>
        <v>-0.25026621124445197</v>
      </c>
      <c r="Z37" s="24">
        <f t="shared" ref="Z37:Z40" si="42">ATAN(T37/S37)</f>
        <v>4.1701362547115102E-3</v>
      </c>
      <c r="AA37" s="40">
        <f>K37-W37*COS(Z37)*COS(Y37)</f>
        <v>353632.43229439133</v>
      </c>
      <c r="AB37" s="24">
        <f>L37-W37*COS(Z37)*SIN(Y37)</f>
        <v>238337.33267125941</v>
      </c>
      <c r="AC37" s="24">
        <f t="shared" ref="AC37:AC40" si="43">O37+W37*SIN(Z37)</f>
        <v>42.848498482319179</v>
      </c>
      <c r="AD37" s="24">
        <f>K42+X37*COS(Z37)*COS(Y37)</f>
        <v>353656.55636311957</v>
      </c>
      <c r="AE37" s="24">
        <f>L42+X37*COS(Z37)*SIN(Y37)</f>
        <v>238331.16594392154</v>
      </c>
      <c r="AF37" s="41">
        <f t="shared" ref="AF37:AF40" si="44">O42-X37*SIN(Z37)</f>
        <v>42.945662390529698</v>
      </c>
      <c r="AG37" s="40">
        <f t="shared" ref="AG37:AG40" si="45">K37</f>
        <v>353632.82689999999</v>
      </c>
      <c r="AH37" s="24">
        <f t="shared" ref="AH37:AH40" si="46">L37</f>
        <v>238337.23180000001</v>
      </c>
      <c r="AI37" s="24" t="str">
        <f t="shared" ref="AI37:AI40" si="47">M37</f>
        <v>40.9968</v>
      </c>
      <c r="AJ37" s="24">
        <f t="shared" ref="AJ37:AJ40" si="48">N37</f>
        <v>104.33922222222222</v>
      </c>
      <c r="AK37" s="24">
        <f t="shared" ref="AK37:AK40" si="49">K42</f>
        <v>353656.17589999997</v>
      </c>
      <c r="AL37" s="24">
        <f t="shared" ref="AL37:AL40" si="50">L42</f>
        <v>238331.26319999999</v>
      </c>
      <c r="AM37" s="24" t="str">
        <f t="shared" ref="AM37:AM40" si="51">M42</f>
        <v>41.0973</v>
      </c>
      <c r="AN37" s="41">
        <f t="shared" ref="AN37:AN40" si="52">N42</f>
        <v>104.33922222222222</v>
      </c>
      <c r="AP37" s="1">
        <f t="shared" ref="AP37:AP40" si="53">SQRT((AE37-AB37)^2+(AD37-AA37)^2+(AF37-AC37)^2)</f>
        <v>24.899973070057108</v>
      </c>
    </row>
    <row r="38" spans="1:42" x14ac:dyDescent="0.4">
      <c r="A38" s="96"/>
      <c r="B38" s="8">
        <v>3</v>
      </c>
      <c r="C38" s="9">
        <v>353633.2389</v>
      </c>
      <c r="D38" s="9">
        <v>238339.49780000001</v>
      </c>
      <c r="E38" s="8" t="s">
        <v>22</v>
      </c>
      <c r="F38" s="8" t="s">
        <v>139</v>
      </c>
      <c r="G38" s="32" t="s">
        <v>101</v>
      </c>
      <c r="I38" s="96"/>
      <c r="J38" s="8">
        <v>3</v>
      </c>
      <c r="K38" s="9">
        <f t="shared" si="0"/>
        <v>353633.2389</v>
      </c>
      <c r="L38" s="9">
        <f t="shared" si="1"/>
        <v>238339.49780000001</v>
      </c>
      <c r="M38" s="8" t="str">
        <f t="shared" si="2"/>
        <v>41.0778</v>
      </c>
      <c r="N38" s="17">
        <f t="shared" si="18"/>
        <v>104.32458333333334</v>
      </c>
      <c r="O38" s="32" t="str">
        <f t="shared" si="3"/>
        <v>42.9278</v>
      </c>
      <c r="S38" s="9">
        <f>SQRT((K43-K38)^2+(L43-L38)^2)</f>
        <v>24.099663460716357</v>
      </c>
      <c r="T38" s="9">
        <f>O43-O38</f>
        <v>0.1180000000000021</v>
      </c>
      <c r="U38" s="24">
        <f t="shared" si="38"/>
        <v>4.8963339339716484E-3</v>
      </c>
      <c r="V38" s="24">
        <f t="shared" si="39"/>
        <v>24.09995234268705</v>
      </c>
      <c r="W38" s="24">
        <f t="shared" si="40"/>
        <v>0.40856858438445043</v>
      </c>
      <c r="X38" s="24">
        <f t="shared" si="41"/>
        <v>0.3914790729285007</v>
      </c>
      <c r="Y38" s="24">
        <f>ATAN((L43-L38)/(K43-K38))</f>
        <v>-0.25001061407000652</v>
      </c>
      <c r="Z38" s="24">
        <f t="shared" si="42"/>
        <v>4.8962948061575511E-3</v>
      </c>
      <c r="AA38" s="40">
        <f>K38-W38*COS(Z38)*COS(Y38)</f>
        <v>353632.84303864156</v>
      </c>
      <c r="AB38" s="24">
        <f>L38-W38*COS(Z38)*SIN(Y38)</f>
        <v>238339.59888447548</v>
      </c>
      <c r="AC38" s="24">
        <f t="shared" si="43"/>
        <v>42.929800464244565</v>
      </c>
      <c r="AD38" s="24">
        <f>K43+X38*COS(Z38)*COS(Y38)</f>
        <v>353656.96860336186</v>
      </c>
      <c r="AE38" s="24">
        <f>L43+X38*COS(Z38)*SIN(Y38)</f>
        <v>238333.43834366242</v>
      </c>
      <c r="AF38" s="41">
        <f t="shared" si="44"/>
        <v>43.043883210707278</v>
      </c>
      <c r="AG38" s="40">
        <f t="shared" si="45"/>
        <v>353633.2389</v>
      </c>
      <c r="AH38" s="24">
        <f t="shared" si="46"/>
        <v>238339.49780000001</v>
      </c>
      <c r="AI38" s="24" t="str">
        <f t="shared" si="47"/>
        <v>41.0778</v>
      </c>
      <c r="AJ38" s="24">
        <f t="shared" si="48"/>
        <v>104.32458333333334</v>
      </c>
      <c r="AK38" s="24">
        <f t="shared" si="49"/>
        <v>353656.58929999999</v>
      </c>
      <c r="AL38" s="24">
        <f t="shared" si="50"/>
        <v>238333.53520000001</v>
      </c>
      <c r="AM38" s="24" t="str">
        <f t="shared" si="51"/>
        <v>41.1958</v>
      </c>
      <c r="AN38" s="41">
        <f t="shared" si="52"/>
        <v>104.32458333333334</v>
      </c>
      <c r="AP38" s="1">
        <f t="shared" si="53"/>
        <v>24.899962872584666</v>
      </c>
    </row>
    <row r="39" spans="1:42" x14ac:dyDescent="0.4">
      <c r="A39" s="96"/>
      <c r="B39" s="8">
        <v>4</v>
      </c>
      <c r="C39" s="9">
        <v>353633.65090000001</v>
      </c>
      <c r="D39" s="9">
        <v>238341.76370000001</v>
      </c>
      <c r="E39" s="8" t="s">
        <v>26</v>
      </c>
      <c r="F39" s="8" t="s">
        <v>141</v>
      </c>
      <c r="G39" s="32" t="s">
        <v>102</v>
      </c>
      <c r="I39" s="96"/>
      <c r="J39" s="8">
        <v>4</v>
      </c>
      <c r="K39" s="9">
        <f t="shared" si="0"/>
        <v>353633.65090000001</v>
      </c>
      <c r="L39" s="9">
        <f t="shared" si="1"/>
        <v>238341.76370000001</v>
      </c>
      <c r="M39" s="8" t="str">
        <f t="shared" si="2"/>
        <v>41.1555</v>
      </c>
      <c r="N39" s="17">
        <f t="shared" si="18"/>
        <v>104.31005555555555</v>
      </c>
      <c r="O39" s="32" t="str">
        <f t="shared" si="3"/>
        <v>43.0055</v>
      </c>
      <c r="S39" s="9">
        <f>SQRT((K44-K39)^2+(L44-L39)^2)</f>
        <v>24.099560953061012</v>
      </c>
      <c r="T39" s="9">
        <f>O44-O39</f>
        <v>0.13580000000000325</v>
      </c>
      <c r="U39" s="24">
        <f t="shared" si="38"/>
        <v>5.6349574278345754E-3</v>
      </c>
      <c r="V39" s="24">
        <f t="shared" si="39"/>
        <v>24.099943563633154</v>
      </c>
      <c r="W39" s="24">
        <f t="shared" si="40"/>
        <v>0.40986117549871054</v>
      </c>
      <c r="X39" s="24">
        <f t="shared" si="41"/>
        <v>0.39019526086813688</v>
      </c>
      <c r="Y39" s="24">
        <f>ATAN((L44-L39)/(K44-K39))</f>
        <v>-0.24975903488967954</v>
      </c>
      <c r="Z39" s="24">
        <f t="shared" si="42"/>
        <v>5.6348977871816591E-3</v>
      </c>
      <c r="AA39" s="40">
        <f>K39-W39*COS(Z39)*COS(Y39)</f>
        <v>353633.25376229832</v>
      </c>
      <c r="AB39" s="24">
        <f>L39-W39*COS(Z39)*SIN(Y39)</f>
        <v>238341.86500397435</v>
      </c>
      <c r="AC39" s="24">
        <f t="shared" si="43"/>
        <v>43.007809513608848</v>
      </c>
      <c r="AD39" s="24">
        <f>K44+X39*COS(Z39)*COS(Y39)</f>
        <v>353657.38078228344</v>
      </c>
      <c r="AE39" s="24">
        <f>L44+X39*COS(Z39)*SIN(Y39)</f>
        <v>238335.71055678203</v>
      </c>
      <c r="AF39" s="41">
        <f t="shared" si="44"/>
        <v>43.139101301223548</v>
      </c>
      <c r="AG39" s="40">
        <f t="shared" si="45"/>
        <v>353633.65090000001</v>
      </c>
      <c r="AH39" s="24">
        <f t="shared" si="46"/>
        <v>238341.76370000001</v>
      </c>
      <c r="AI39" s="24" t="str">
        <f t="shared" si="47"/>
        <v>41.1555</v>
      </c>
      <c r="AJ39" s="24">
        <f t="shared" si="48"/>
        <v>104.31005555555555</v>
      </c>
      <c r="AK39" s="24">
        <f t="shared" si="49"/>
        <v>353657.00270000001</v>
      </c>
      <c r="AL39" s="24">
        <f t="shared" si="50"/>
        <v>238335.807</v>
      </c>
      <c r="AM39" s="24" t="str">
        <f t="shared" si="51"/>
        <v>41.2913</v>
      </c>
      <c r="AN39" s="41">
        <f t="shared" si="52"/>
        <v>104.31005555555555</v>
      </c>
      <c r="AP39" s="1">
        <f t="shared" si="53"/>
        <v>24.899950826029414</v>
      </c>
    </row>
    <row r="40" spans="1:42" ht="18" thickBot="1" x14ac:dyDescent="0.45">
      <c r="A40" s="96"/>
      <c r="B40" s="8">
        <v>5</v>
      </c>
      <c r="C40" s="9">
        <v>353634.06280000001</v>
      </c>
      <c r="D40" s="9">
        <v>238344.02960000001</v>
      </c>
      <c r="E40" s="8" t="s">
        <v>30</v>
      </c>
      <c r="F40" s="8" t="s">
        <v>143</v>
      </c>
      <c r="G40" s="32" t="s">
        <v>103</v>
      </c>
      <c r="I40" s="96"/>
      <c r="J40" s="8">
        <v>5</v>
      </c>
      <c r="K40" s="9">
        <f t="shared" si="0"/>
        <v>353634.06280000001</v>
      </c>
      <c r="L40" s="9">
        <f t="shared" si="1"/>
        <v>238344.02960000001</v>
      </c>
      <c r="M40" s="8" t="str">
        <f t="shared" si="2"/>
        <v>41.2285</v>
      </c>
      <c r="N40" s="17">
        <f t="shared" si="18"/>
        <v>104.29566666666666</v>
      </c>
      <c r="O40" s="32" t="str">
        <f t="shared" si="3"/>
        <v>43.0786</v>
      </c>
      <c r="S40" s="9">
        <f>SQRT((K45-K40)^2+(L45-L40)^2)</f>
        <v>24.09943527825418</v>
      </c>
      <c r="T40" s="9">
        <f>O45-O40</f>
        <v>0.15390000000000015</v>
      </c>
      <c r="U40" s="24">
        <f t="shared" si="38"/>
        <v>6.3860417567074635E-3</v>
      </c>
      <c r="V40" s="24">
        <f t="shared" si="39"/>
        <v>24.099926679157392</v>
      </c>
      <c r="W40" s="24">
        <f t="shared" si="40"/>
        <v>0.41117557307423808</v>
      </c>
      <c r="X40" s="24">
        <f t="shared" si="41"/>
        <v>0.38889774776837177</v>
      </c>
      <c r="Y40" s="24">
        <f>ATAN((L45-L40)/(K45-K40))</f>
        <v>-0.24950343260202712</v>
      </c>
      <c r="Z40" s="24">
        <f t="shared" si="42"/>
        <v>6.3859549479818589E-3</v>
      </c>
      <c r="AA40" s="42">
        <f>K40-W40*COS(Z40)*COS(Y40)</f>
        <v>353633.66436453915</v>
      </c>
      <c r="AB40" s="43">
        <f>L40-W40*COS(Z40)*SIN(Y40)</f>
        <v>238344.13112655299</v>
      </c>
      <c r="AC40" s="43">
        <f t="shared" si="43"/>
        <v>43.081225730838881</v>
      </c>
      <c r="AD40" s="43">
        <f>K45+X40*COS(Z40)*COS(Y40)</f>
        <v>353657.79284790519</v>
      </c>
      <c r="AE40" s="43">
        <f>L45+X40*COS(Z40)*SIN(Y40)</f>
        <v>238337.98287423782</v>
      </c>
      <c r="AF40" s="44">
        <f t="shared" si="44"/>
        <v>43.23001653338293</v>
      </c>
      <c r="AG40" s="42">
        <f t="shared" si="45"/>
        <v>353634.06280000001</v>
      </c>
      <c r="AH40" s="43">
        <f t="shared" si="46"/>
        <v>238344.02960000001</v>
      </c>
      <c r="AI40" s="43" t="str">
        <f t="shared" si="47"/>
        <v>41.2285</v>
      </c>
      <c r="AJ40" s="43">
        <f t="shared" si="48"/>
        <v>104.29566666666666</v>
      </c>
      <c r="AK40" s="43">
        <f t="shared" si="49"/>
        <v>353657.41600000003</v>
      </c>
      <c r="AL40" s="43">
        <f t="shared" si="50"/>
        <v>238338.07889999999</v>
      </c>
      <c r="AM40" s="43" t="str">
        <f t="shared" si="51"/>
        <v>41.3824</v>
      </c>
      <c r="AN40" s="44">
        <f t="shared" si="52"/>
        <v>104.29566666666666</v>
      </c>
      <c r="AP40" s="1">
        <f t="shared" si="53"/>
        <v>24.899936842883985</v>
      </c>
    </row>
    <row r="41" spans="1:42" x14ac:dyDescent="0.4">
      <c r="A41" s="96" t="s">
        <v>62</v>
      </c>
      <c r="B41" s="8">
        <v>1</v>
      </c>
      <c r="C41" s="9">
        <v>353655.76250000001</v>
      </c>
      <c r="D41" s="9">
        <v>238328.99119999999</v>
      </c>
      <c r="E41" s="8" t="s">
        <v>15</v>
      </c>
      <c r="F41" s="8" t="s">
        <v>135</v>
      </c>
      <c r="G41" s="32" t="s">
        <v>104</v>
      </c>
      <c r="I41" s="96" t="s">
        <v>62</v>
      </c>
      <c r="J41" s="8">
        <v>1</v>
      </c>
      <c r="K41" s="9">
        <f t="shared" si="0"/>
        <v>353655.76250000001</v>
      </c>
      <c r="L41" s="9">
        <f t="shared" si="1"/>
        <v>238328.99119999999</v>
      </c>
      <c r="M41" s="8" t="str">
        <f t="shared" si="2"/>
        <v>40.9985</v>
      </c>
      <c r="N41" s="17">
        <f t="shared" si="18"/>
        <v>104.35397222222221</v>
      </c>
      <c r="O41" s="32" t="str">
        <f t="shared" si="3"/>
        <v>42.8485</v>
      </c>
    </row>
    <row r="42" spans="1:42" x14ac:dyDescent="0.4">
      <c r="A42" s="96"/>
      <c r="B42" s="8">
        <v>2</v>
      </c>
      <c r="C42" s="9">
        <v>353656.17589999997</v>
      </c>
      <c r="D42" s="9">
        <v>238331.26319999999</v>
      </c>
      <c r="E42" s="8" t="s">
        <v>19</v>
      </c>
      <c r="F42" s="8" t="s">
        <v>137</v>
      </c>
      <c r="G42" s="32" t="s">
        <v>105</v>
      </c>
      <c r="I42" s="96"/>
      <c r="J42" s="8">
        <v>2</v>
      </c>
      <c r="K42" s="9">
        <f t="shared" si="0"/>
        <v>353656.17589999997</v>
      </c>
      <c r="L42" s="9">
        <f t="shared" si="1"/>
        <v>238331.26319999999</v>
      </c>
      <c r="M42" s="8" t="str">
        <f t="shared" si="2"/>
        <v>41.0973</v>
      </c>
      <c r="N42" s="17">
        <f t="shared" si="18"/>
        <v>104.33922222222222</v>
      </c>
      <c r="O42" s="32" t="str">
        <f t="shared" si="3"/>
        <v>42.9473</v>
      </c>
    </row>
    <row r="43" spans="1:42" x14ac:dyDescent="0.4">
      <c r="A43" s="96"/>
      <c r="B43" s="8">
        <v>3</v>
      </c>
      <c r="C43" s="9">
        <v>353656.58929999999</v>
      </c>
      <c r="D43" s="9">
        <v>238333.53520000001</v>
      </c>
      <c r="E43" s="8" t="s">
        <v>23</v>
      </c>
      <c r="F43" s="8" t="s">
        <v>139</v>
      </c>
      <c r="G43" s="32" t="s">
        <v>106</v>
      </c>
      <c r="I43" s="96"/>
      <c r="J43" s="8">
        <v>3</v>
      </c>
      <c r="K43" s="9">
        <f t="shared" si="0"/>
        <v>353656.58929999999</v>
      </c>
      <c r="L43" s="9">
        <f t="shared" si="1"/>
        <v>238333.53520000001</v>
      </c>
      <c r="M43" s="8" t="str">
        <f t="shared" si="2"/>
        <v>41.1958</v>
      </c>
      <c r="N43" s="17">
        <f t="shared" si="18"/>
        <v>104.32458333333334</v>
      </c>
      <c r="O43" s="32" t="str">
        <f t="shared" si="3"/>
        <v>43.0458</v>
      </c>
    </row>
    <row r="44" spans="1:42" x14ac:dyDescent="0.4">
      <c r="A44" s="96"/>
      <c r="B44" s="8">
        <v>4</v>
      </c>
      <c r="C44" s="9">
        <v>353657.00270000001</v>
      </c>
      <c r="D44" s="9">
        <v>238335.807</v>
      </c>
      <c r="E44" s="8" t="s">
        <v>27</v>
      </c>
      <c r="F44" s="8" t="s">
        <v>141</v>
      </c>
      <c r="G44" s="32" t="s">
        <v>107</v>
      </c>
      <c r="I44" s="96"/>
      <c r="J44" s="8">
        <v>4</v>
      </c>
      <c r="K44" s="9">
        <f t="shared" si="0"/>
        <v>353657.00270000001</v>
      </c>
      <c r="L44" s="9">
        <f t="shared" si="1"/>
        <v>238335.807</v>
      </c>
      <c r="M44" s="8" t="str">
        <f t="shared" si="2"/>
        <v>41.2913</v>
      </c>
      <c r="N44" s="17">
        <f t="shared" si="18"/>
        <v>104.31005555555555</v>
      </c>
      <c r="O44" s="32" t="str">
        <f t="shared" si="3"/>
        <v>43.1413</v>
      </c>
    </row>
    <row r="45" spans="1:42" ht="18" thickBot="1" x14ac:dyDescent="0.45">
      <c r="A45" s="97"/>
      <c r="B45" s="13">
        <v>5</v>
      </c>
      <c r="C45" s="14">
        <v>353657.41600000003</v>
      </c>
      <c r="D45" s="14">
        <v>238338.07889999999</v>
      </c>
      <c r="E45" s="13" t="s">
        <v>31</v>
      </c>
      <c r="F45" s="13" t="s">
        <v>143</v>
      </c>
      <c r="G45" s="33" t="s">
        <v>108</v>
      </c>
      <c r="I45" s="97"/>
      <c r="J45" s="13">
        <v>5</v>
      </c>
      <c r="K45" s="14">
        <f t="shared" si="0"/>
        <v>353657.41600000003</v>
      </c>
      <c r="L45" s="14">
        <f t="shared" si="1"/>
        <v>238338.07889999999</v>
      </c>
      <c r="M45" s="13" t="str">
        <f t="shared" si="2"/>
        <v>41.3824</v>
      </c>
      <c r="N45" s="18">
        <f t="shared" si="18"/>
        <v>104.29566666666666</v>
      </c>
      <c r="O45" s="33" t="str">
        <f t="shared" si="3"/>
        <v>43.2325</v>
      </c>
    </row>
    <row r="46" spans="1:42" x14ac:dyDescent="0.4">
      <c r="A46" s="95" t="s">
        <v>63</v>
      </c>
      <c r="B46" s="5">
        <v>1</v>
      </c>
      <c r="C46" s="6">
        <v>353656.62959999999</v>
      </c>
      <c r="D46" s="6">
        <v>238328.75049999999</v>
      </c>
      <c r="E46" s="5" t="s">
        <v>16</v>
      </c>
      <c r="F46" s="5" t="s">
        <v>136</v>
      </c>
      <c r="G46" s="31" t="s">
        <v>109</v>
      </c>
      <c r="I46" s="95" t="s">
        <v>63</v>
      </c>
      <c r="J46" s="5">
        <v>1</v>
      </c>
      <c r="K46" s="6">
        <f t="shared" si="0"/>
        <v>353656.62959999999</v>
      </c>
      <c r="L46" s="6">
        <f t="shared" si="1"/>
        <v>238328.75049999999</v>
      </c>
      <c r="M46" s="5" t="str">
        <f t="shared" si="2"/>
        <v>41.0180</v>
      </c>
      <c r="N46" s="16">
        <f t="shared" si="18"/>
        <v>106.69850000000001</v>
      </c>
      <c r="O46" s="31" t="str">
        <f t="shared" si="3"/>
        <v>42.8680</v>
      </c>
      <c r="S46" s="6">
        <f>SQRT((K51-K46)^2+(L51-L46)^2)</f>
        <v>24.099685177408244</v>
      </c>
      <c r="T46" s="6">
        <f>O51-O46</f>
        <v>0.12140000000000128</v>
      </c>
      <c r="U46" s="23">
        <f>T46/S46</f>
        <v>5.0374102029268506E-3</v>
      </c>
      <c r="V46" s="23">
        <f>SQRT(S46*S46+T46*T46)</f>
        <v>24.099990946267816</v>
      </c>
      <c r="W46" s="23">
        <f>$V$5+$V$7*U46</f>
        <v>0.40881546785512202</v>
      </c>
      <c r="X46" s="23">
        <f>$V$6-$V$7*U46+(($V$4-$V$5-$V$6)-V46)</f>
        <v>0.39119358587706332</v>
      </c>
      <c r="Y46" s="23">
        <f>ATAN((L51-L46)/(K51-K46))</f>
        <v>-0.29144407628645275</v>
      </c>
      <c r="Z46" s="23">
        <f>ATAN(T46/S46)</f>
        <v>5.0373675946387645E-3</v>
      </c>
      <c r="AA46" s="38">
        <f>K46-W46*COS(Z46)*COS(Y46)</f>
        <v>353656.23802927317</v>
      </c>
      <c r="AB46" s="23">
        <f>L46-W46*COS(Z46)*SIN(Y46)</f>
        <v>238328.86796578977</v>
      </c>
      <c r="AC46" s="23">
        <f>O46+W46*SIN(Z46)</f>
        <v>42.870059345080598</v>
      </c>
      <c r="AD46" s="23">
        <f>K51+X46*COS(Z46)*COS(Y46)</f>
        <v>353680.08769217477</v>
      </c>
      <c r="AE46" s="23">
        <f>L51+X46*COS(Z46)*SIN(Y46)</f>
        <v>238321.71339754184</v>
      </c>
      <c r="AF46" s="39">
        <f>O51-X46*SIN(Z46)</f>
        <v>42.987429422441224</v>
      </c>
      <c r="AG46" s="38">
        <f>K46</f>
        <v>353656.62959999999</v>
      </c>
      <c r="AH46" s="23">
        <f>L46</f>
        <v>238328.75049999999</v>
      </c>
      <c r="AI46" s="23" t="str">
        <f>M46</f>
        <v>41.0180</v>
      </c>
      <c r="AJ46" s="23">
        <f>N46</f>
        <v>106.69850000000001</v>
      </c>
      <c r="AK46" s="23">
        <f>K51</f>
        <v>353679.71299999999</v>
      </c>
      <c r="AL46" s="23">
        <f>L51</f>
        <v>238321.82579999999</v>
      </c>
      <c r="AM46" s="23" t="str">
        <f>M51</f>
        <v>41.1394</v>
      </c>
      <c r="AN46" s="39">
        <f>N51</f>
        <v>106.69850000000001</v>
      </c>
      <c r="AP46" s="1">
        <f>SQRT((AE46-AB46)^2+(AD46-AA46)^2+(AF46-AC46)^2)</f>
        <v>24.899960704173701</v>
      </c>
    </row>
    <row r="47" spans="1:42" x14ac:dyDescent="0.4">
      <c r="A47" s="96"/>
      <c r="B47" s="8">
        <v>2</v>
      </c>
      <c r="C47" s="9">
        <v>353657.04310000001</v>
      </c>
      <c r="D47" s="9">
        <v>238331.02280000001</v>
      </c>
      <c r="E47" s="8" t="s">
        <v>20</v>
      </c>
      <c r="F47" s="8" t="s">
        <v>138</v>
      </c>
      <c r="G47" s="32" t="s">
        <v>110</v>
      </c>
      <c r="I47" s="96"/>
      <c r="J47" s="8">
        <v>2</v>
      </c>
      <c r="K47" s="9">
        <f t="shared" si="0"/>
        <v>353657.04310000001</v>
      </c>
      <c r="L47" s="9">
        <f t="shared" si="1"/>
        <v>238331.02280000001</v>
      </c>
      <c r="M47" s="8" t="str">
        <f t="shared" si="2"/>
        <v>41.1090</v>
      </c>
      <c r="N47" s="17">
        <f t="shared" si="18"/>
        <v>106.67427777777779</v>
      </c>
      <c r="O47" s="32" t="str">
        <f t="shared" si="3"/>
        <v>42.9590</v>
      </c>
      <c r="S47" s="9">
        <f>SQRT((K52-K47)^2+(L52-L47)^2)</f>
        <v>24.09967785445598</v>
      </c>
      <c r="T47" s="9">
        <f>O52-O47</f>
        <v>0.1208999999999989</v>
      </c>
      <c r="U47" s="24">
        <f t="shared" ref="U47:U50" si="54">T47/S47</f>
        <v>5.0166645683043746E-3</v>
      </c>
      <c r="V47" s="24">
        <f t="shared" ref="V47:V50" si="55">SQRT(S47*S47+T47*T47)</f>
        <v>24.099981109921146</v>
      </c>
      <c r="W47" s="24">
        <f t="shared" ref="W47:W50" si="56">$V$5+$V$7*U47</f>
        <v>0.40877916299453265</v>
      </c>
      <c r="X47" s="24">
        <f t="shared" ref="X47:X50" si="57">$V$6-$V$7*U47+(($V$4-$V$5-$V$6)-V47)</f>
        <v>0.3912397270843232</v>
      </c>
      <c r="Y47" s="24">
        <f>ATAN((L52-L47)/(K52-K47))</f>
        <v>-0.29102397837894561</v>
      </c>
      <c r="Z47" s="24">
        <f t="shared" ref="Z47:Z50" si="58">ATAN(T47/S47)</f>
        <v>5.0166224842688924E-3</v>
      </c>
      <c r="AA47" s="40">
        <f>K47-W47*COS(Z47)*COS(Y47)</f>
        <v>353656.65151469759</v>
      </c>
      <c r="AB47" s="24">
        <f>L47-W47*COS(Z47)*SIN(Y47)</f>
        <v>238331.14009087667</v>
      </c>
      <c r="AC47" s="24">
        <f t="shared" ref="AC47:AC50" si="59">O47+W47*SIN(Z47)</f>
        <v>42.96105068213874</v>
      </c>
      <c r="AD47" s="24">
        <f>K52+X47*COS(Z47)*COS(Y47)</f>
        <v>353680.50418360124</v>
      </c>
      <c r="AE47" s="24">
        <f>L52+X47*COS(Z47)*SIN(Y47)</f>
        <v>238323.99554170817</v>
      </c>
      <c r="AF47" s="41">
        <f t="shared" ref="AF47:AF50" si="60">O52-X47*SIN(Z47)</f>
        <v>43.077937306220754</v>
      </c>
      <c r="AG47" s="40">
        <f t="shared" ref="AG47:AG50" si="61">K47</f>
        <v>353657.04310000001</v>
      </c>
      <c r="AH47" s="24">
        <f t="shared" ref="AH47:AH50" si="62">L47</f>
        <v>238331.02280000001</v>
      </c>
      <c r="AI47" s="24" t="str">
        <f t="shared" ref="AI47:AI50" si="63">M47</f>
        <v>41.1090</v>
      </c>
      <c r="AJ47" s="24">
        <f t="shared" ref="AJ47:AJ50" si="64">N47</f>
        <v>106.67427777777779</v>
      </c>
      <c r="AK47" s="24">
        <f t="shared" ref="AK47:AK50" si="65">K52</f>
        <v>353680.12939999998</v>
      </c>
      <c r="AL47" s="24">
        <f t="shared" ref="AL47:AL50" si="66">L52</f>
        <v>238324.1078</v>
      </c>
      <c r="AM47" s="24" t="str">
        <f t="shared" ref="AM47:AM50" si="67">M52</f>
        <v>41.2299</v>
      </c>
      <c r="AN47" s="41">
        <f t="shared" ref="AN47:AN50" si="68">N52</f>
        <v>106.67427777777779</v>
      </c>
      <c r="AP47" s="1">
        <f t="shared" ref="AP47:AP50" si="69">SQRT((AE47-AB47)^2+(AD47-AA47)^2+(AF47-AC47)^2)</f>
        <v>24.899961026701334</v>
      </c>
    </row>
    <row r="48" spans="1:42" x14ac:dyDescent="0.4">
      <c r="A48" s="96"/>
      <c r="B48" s="8">
        <v>3</v>
      </c>
      <c r="C48" s="9">
        <v>353657.45659999998</v>
      </c>
      <c r="D48" s="9">
        <v>238333.29500000001</v>
      </c>
      <c r="E48" s="8" t="s">
        <v>24</v>
      </c>
      <c r="F48" s="8" t="s">
        <v>140</v>
      </c>
      <c r="G48" s="32" t="s">
        <v>111</v>
      </c>
      <c r="I48" s="96"/>
      <c r="J48" s="8">
        <v>3</v>
      </c>
      <c r="K48" s="9">
        <f t="shared" si="0"/>
        <v>353657.45659999998</v>
      </c>
      <c r="L48" s="9">
        <f t="shared" si="1"/>
        <v>238333.29500000001</v>
      </c>
      <c r="M48" s="8" t="str">
        <f t="shared" si="2"/>
        <v>41.1999</v>
      </c>
      <c r="N48" s="17">
        <f t="shared" si="18"/>
        <v>106.65025</v>
      </c>
      <c r="O48" s="32" t="str">
        <f t="shared" si="3"/>
        <v>43.0499</v>
      </c>
      <c r="S48" s="9">
        <f>SQRT((K53-K48)^2+(L53-L48)^2)</f>
        <v>24.099646131888139</v>
      </c>
      <c r="T48" s="9">
        <f>O53-O48</f>
        <v>0.12059999999999604</v>
      </c>
      <c r="U48" s="24">
        <f t="shared" si="54"/>
        <v>5.0042228562194816E-3</v>
      </c>
      <c r="V48" s="24">
        <f t="shared" si="55"/>
        <v>24.099947884637238</v>
      </c>
      <c r="W48" s="24">
        <f t="shared" si="56"/>
        <v>0.40875738999838412</v>
      </c>
      <c r="X48" s="24">
        <f t="shared" si="57"/>
        <v>0.39129472536437898</v>
      </c>
      <c r="Y48" s="24">
        <f>ATAN((L53-L48)/(K53-K48))</f>
        <v>-0.29059990483190695</v>
      </c>
      <c r="Z48" s="24">
        <f t="shared" si="58"/>
        <v>5.0041810845198546E-3</v>
      </c>
      <c r="AA48" s="40">
        <f>K48-W48*COS(Z48)*COS(Y48)</f>
        <v>353657.06498582824</v>
      </c>
      <c r="AB48" s="24">
        <f>L48-W48*COS(Z48)*SIN(Y48)</f>
        <v>238333.41211857399</v>
      </c>
      <c r="AC48" s="24">
        <f t="shared" si="59"/>
        <v>43.051945487462042</v>
      </c>
      <c r="AD48" s="24">
        <f>K53+X48*COS(Z48)*COS(Y48)</f>
        <v>353680.92068388843</v>
      </c>
      <c r="AE48" s="24">
        <f>L53+X48*COS(Z48)*SIN(Y48)</f>
        <v>238326.27768488877</v>
      </c>
      <c r="AF48" s="41">
        <f t="shared" si="60"/>
        <v>43.168541898509289</v>
      </c>
      <c r="AG48" s="40">
        <f t="shared" si="61"/>
        <v>353657.45659999998</v>
      </c>
      <c r="AH48" s="24">
        <f t="shared" si="62"/>
        <v>238333.29500000001</v>
      </c>
      <c r="AI48" s="24" t="str">
        <f t="shared" si="63"/>
        <v>41.1999</v>
      </c>
      <c r="AJ48" s="24">
        <f t="shared" si="64"/>
        <v>106.65025</v>
      </c>
      <c r="AK48" s="24">
        <f t="shared" si="65"/>
        <v>353680.54580000002</v>
      </c>
      <c r="AL48" s="24">
        <f t="shared" si="66"/>
        <v>238326.3898</v>
      </c>
      <c r="AM48" s="24" t="str">
        <f t="shared" si="67"/>
        <v>41.3204</v>
      </c>
      <c r="AN48" s="41">
        <f t="shared" si="68"/>
        <v>106.65025</v>
      </c>
      <c r="AP48" s="1">
        <f t="shared" si="69"/>
        <v>24.899961218255669</v>
      </c>
    </row>
    <row r="49" spans="1:42" x14ac:dyDescent="0.4">
      <c r="A49" s="96"/>
      <c r="B49" s="8">
        <v>4</v>
      </c>
      <c r="C49" s="9">
        <v>353657.8701</v>
      </c>
      <c r="D49" s="9">
        <v>238335.56719999999</v>
      </c>
      <c r="E49" s="8" t="s">
        <v>28</v>
      </c>
      <c r="F49" s="8" t="s">
        <v>142</v>
      </c>
      <c r="G49" s="32" t="s">
        <v>112</v>
      </c>
      <c r="I49" s="96"/>
      <c r="J49" s="8">
        <v>4</v>
      </c>
      <c r="K49" s="9">
        <f t="shared" si="0"/>
        <v>353657.8701</v>
      </c>
      <c r="L49" s="9">
        <f t="shared" si="1"/>
        <v>238335.56719999999</v>
      </c>
      <c r="M49" s="8" t="str">
        <f t="shared" si="2"/>
        <v>41.2909</v>
      </c>
      <c r="N49" s="17">
        <f t="shared" si="18"/>
        <v>106.62638888888888</v>
      </c>
      <c r="O49" s="32" t="str">
        <f t="shared" si="3"/>
        <v>43.1409</v>
      </c>
      <c r="S49" s="9">
        <f>SQRT((K54-K49)^2+(L54-L49)^2)</f>
        <v>24.099675968158994</v>
      </c>
      <c r="T49" s="9">
        <f>O54-O49</f>
        <v>0.12010000000000076</v>
      </c>
      <c r="U49" s="24">
        <f t="shared" si="54"/>
        <v>4.9834694938919281E-3</v>
      </c>
      <c r="V49" s="24">
        <f t="shared" si="55"/>
        <v>24.099975223644115</v>
      </c>
      <c r="W49" s="24">
        <f t="shared" si="56"/>
        <v>0.40872107161431087</v>
      </c>
      <c r="X49" s="24">
        <f t="shared" si="57"/>
        <v>0.39130370474157522</v>
      </c>
      <c r="Y49" s="24">
        <f>ATAN((L54-L49)/(K54-K49))</f>
        <v>-0.29018378216618307</v>
      </c>
      <c r="Z49" s="24">
        <f t="shared" si="58"/>
        <v>4.983428239737857E-3</v>
      </c>
      <c r="AA49" s="40">
        <f>K49-W49*COS(Z49)*COS(Y49)</f>
        <v>353657.47847188544</v>
      </c>
      <c r="AB49" s="24">
        <f>L49-W49*COS(Z49)*SIN(Y49)</f>
        <v>238335.68414522483</v>
      </c>
      <c r="AC49" s="24">
        <f t="shared" si="59"/>
        <v>43.142936823699834</v>
      </c>
      <c r="AD49" s="24">
        <f>K54+X49*COS(Z49)*COS(Y49)</f>
        <v>353681.33713915228</v>
      </c>
      <c r="AE49" s="24">
        <f>L54+X49*COS(Z49)*SIN(Y49)</f>
        <v>238328.55963831535</v>
      </c>
      <c r="AF49" s="41">
        <f t="shared" si="60"/>
        <v>43.25904997413884</v>
      </c>
      <c r="AG49" s="40">
        <f t="shared" si="61"/>
        <v>353657.8701</v>
      </c>
      <c r="AH49" s="24">
        <f t="shared" si="62"/>
        <v>238335.56719999999</v>
      </c>
      <c r="AI49" s="24" t="str">
        <f t="shared" si="63"/>
        <v>41.2909</v>
      </c>
      <c r="AJ49" s="24">
        <f t="shared" si="64"/>
        <v>106.62638888888888</v>
      </c>
      <c r="AK49" s="24">
        <f t="shared" si="65"/>
        <v>353680.96220000001</v>
      </c>
      <c r="AL49" s="24">
        <f t="shared" si="66"/>
        <v>238328.6716</v>
      </c>
      <c r="AM49" s="24" t="str">
        <f t="shared" si="67"/>
        <v>41.4110</v>
      </c>
      <c r="AN49" s="41">
        <f t="shared" si="68"/>
        <v>106.62638888888888</v>
      </c>
      <c r="AP49" s="1">
        <f t="shared" si="69"/>
        <v>24.899961540474663</v>
      </c>
    </row>
    <row r="50" spans="1:42" ht="18" thickBot="1" x14ac:dyDescent="0.45">
      <c r="A50" s="96"/>
      <c r="B50" s="8">
        <v>5</v>
      </c>
      <c r="C50" s="9">
        <v>353658.28350000002</v>
      </c>
      <c r="D50" s="9">
        <v>238337.83929999999</v>
      </c>
      <c r="E50" s="8" t="s">
        <v>32</v>
      </c>
      <c r="F50" s="8" t="s">
        <v>144</v>
      </c>
      <c r="G50" s="32" t="s">
        <v>113</v>
      </c>
      <c r="I50" s="96"/>
      <c r="J50" s="8">
        <v>5</v>
      </c>
      <c r="K50" s="9">
        <f t="shared" si="0"/>
        <v>353658.28350000002</v>
      </c>
      <c r="L50" s="9">
        <f t="shared" si="1"/>
        <v>238337.83929999999</v>
      </c>
      <c r="M50" s="8" t="str">
        <f t="shared" si="2"/>
        <v>41.3819</v>
      </c>
      <c r="N50" s="17">
        <f t="shared" si="18"/>
        <v>106.60269444444444</v>
      </c>
      <c r="O50" s="32" t="str">
        <f t="shared" si="3"/>
        <v>43.2319</v>
      </c>
      <c r="S50" s="9">
        <f>SQRT((K55-K50)^2+(L55-L50)^2)</f>
        <v>24.099738550630704</v>
      </c>
      <c r="T50" s="9">
        <f>O55-O50</f>
        <v>0.11959999999999837</v>
      </c>
      <c r="U50" s="24">
        <f t="shared" si="54"/>
        <v>4.9627094397199749E-3</v>
      </c>
      <c r="V50" s="24">
        <f t="shared" si="55"/>
        <v>24.100035318827974</v>
      </c>
      <c r="W50" s="24">
        <f t="shared" si="56"/>
        <v>0.40868474151950995</v>
      </c>
      <c r="X50" s="24">
        <f t="shared" si="57"/>
        <v>0.39127993965251762</v>
      </c>
      <c r="Y50" s="24">
        <f>ATAN((L55-L50)/(K55-K50))</f>
        <v>-0.28977163703858189</v>
      </c>
      <c r="Z50" s="24">
        <f t="shared" si="58"/>
        <v>4.962668698983699E-3</v>
      </c>
      <c r="AA50" s="42">
        <f>K50-W50*COS(Z50)*COS(Y50)</f>
        <v>353657.8918584949</v>
      </c>
      <c r="AB50" s="43">
        <f>L50-W50*COS(Z50)*SIN(Y50)</f>
        <v>238337.95607343875</v>
      </c>
      <c r="AC50" s="43">
        <f t="shared" si="59"/>
        <v>43.233928158649526</v>
      </c>
      <c r="AD50" s="43">
        <f>K55+X50*COS(Z50)*COS(Y50)</f>
        <v>353681.75346252957</v>
      </c>
      <c r="AE50" s="43">
        <f>L55+X50*COS(Z50)*SIN(Y50)</f>
        <v>238330.84139963303</v>
      </c>
      <c r="AF50" s="44">
        <f t="shared" si="60"/>
        <v>43.349558215261375</v>
      </c>
      <c r="AG50" s="42">
        <f t="shared" si="61"/>
        <v>353658.28350000002</v>
      </c>
      <c r="AH50" s="43">
        <f t="shared" si="62"/>
        <v>238337.83929999999</v>
      </c>
      <c r="AI50" s="43" t="str">
        <f t="shared" si="63"/>
        <v>41.3819</v>
      </c>
      <c r="AJ50" s="43">
        <f t="shared" si="64"/>
        <v>106.60269444444444</v>
      </c>
      <c r="AK50" s="43">
        <f t="shared" si="65"/>
        <v>353681.37849999999</v>
      </c>
      <c r="AL50" s="43">
        <f t="shared" si="66"/>
        <v>238330.95319999999</v>
      </c>
      <c r="AM50" s="43" t="str">
        <f t="shared" si="67"/>
        <v>41.5015</v>
      </c>
      <c r="AN50" s="44">
        <f t="shared" si="68"/>
        <v>106.60269444444444</v>
      </c>
      <c r="AP50" s="1">
        <f t="shared" si="69"/>
        <v>24.899961863002581</v>
      </c>
    </row>
    <row r="51" spans="1:42" x14ac:dyDescent="0.4">
      <c r="A51" s="96" t="s">
        <v>3</v>
      </c>
      <c r="B51" s="8">
        <v>1</v>
      </c>
      <c r="C51" s="9">
        <v>353679.71299999999</v>
      </c>
      <c r="D51" s="9">
        <v>238321.82579999999</v>
      </c>
      <c r="E51" s="8" t="s">
        <v>17</v>
      </c>
      <c r="F51" s="8" t="s">
        <v>136</v>
      </c>
      <c r="G51" s="32" t="s">
        <v>114</v>
      </c>
      <c r="I51" s="96" t="s">
        <v>3</v>
      </c>
      <c r="J51" s="8">
        <v>1</v>
      </c>
      <c r="K51" s="9">
        <f t="shared" si="0"/>
        <v>353679.71299999999</v>
      </c>
      <c r="L51" s="9">
        <f t="shared" si="1"/>
        <v>238321.82579999999</v>
      </c>
      <c r="M51" s="8" t="str">
        <f t="shared" si="2"/>
        <v>41.1394</v>
      </c>
      <c r="N51" s="17">
        <f t="shared" si="18"/>
        <v>106.69850000000001</v>
      </c>
      <c r="O51" s="32" t="str">
        <f t="shared" si="3"/>
        <v>42.9894</v>
      </c>
    </row>
    <row r="52" spans="1:42" ht="18" thickBot="1" x14ac:dyDescent="0.45">
      <c r="A52" s="96"/>
      <c r="B52" s="8">
        <v>2</v>
      </c>
      <c r="C52" s="9">
        <v>353680.12939999998</v>
      </c>
      <c r="D52" s="9">
        <v>238324.1078</v>
      </c>
      <c r="E52" s="8" t="s">
        <v>21</v>
      </c>
      <c r="F52" s="8" t="s">
        <v>138</v>
      </c>
      <c r="G52" s="32" t="s">
        <v>115</v>
      </c>
      <c r="I52" s="96"/>
      <c r="J52" s="8">
        <v>2</v>
      </c>
      <c r="K52" s="9">
        <f t="shared" si="0"/>
        <v>353680.12939999998</v>
      </c>
      <c r="L52" s="9">
        <f t="shared" si="1"/>
        <v>238324.1078</v>
      </c>
      <c r="M52" s="8" t="str">
        <f t="shared" si="2"/>
        <v>41.2299</v>
      </c>
      <c r="N52" s="17">
        <f t="shared" si="18"/>
        <v>106.67427777777779</v>
      </c>
      <c r="O52" s="32" t="str">
        <f t="shared" si="3"/>
        <v>43.0799</v>
      </c>
      <c r="AG52" s="3"/>
      <c r="AH52" s="3"/>
      <c r="AI52" s="3"/>
    </row>
    <row r="53" spans="1:42" x14ac:dyDescent="0.4">
      <c r="A53" s="96"/>
      <c r="B53" s="8">
        <v>3</v>
      </c>
      <c r="C53" s="9">
        <v>353680.54580000002</v>
      </c>
      <c r="D53" s="9">
        <v>238326.3898</v>
      </c>
      <c r="E53" s="8" t="s">
        <v>25</v>
      </c>
      <c r="F53" s="8" t="s">
        <v>140</v>
      </c>
      <c r="G53" s="32" t="s">
        <v>116</v>
      </c>
      <c r="I53" s="96"/>
      <c r="J53" s="8">
        <v>3</v>
      </c>
      <c r="K53" s="9">
        <f t="shared" si="0"/>
        <v>353680.54580000002</v>
      </c>
      <c r="L53" s="9">
        <f t="shared" si="1"/>
        <v>238326.3898</v>
      </c>
      <c r="M53" s="8" t="str">
        <f t="shared" si="2"/>
        <v>41.3204</v>
      </c>
      <c r="N53" s="17">
        <f t="shared" si="18"/>
        <v>106.65025</v>
      </c>
      <c r="O53" s="32" t="str">
        <f t="shared" si="3"/>
        <v>43.1705</v>
      </c>
      <c r="AA53" s="46">
        <f>AA16</f>
        <v>353583.04293075961</v>
      </c>
      <c r="AB53" s="47">
        <f>AB16</f>
        <v>238345.11193201601</v>
      </c>
      <c r="AC53" s="48">
        <f>AC16</f>
        <v>42.595150683643709</v>
      </c>
      <c r="AG53" s="46">
        <f>AG16</f>
        <v>353583.44439999998</v>
      </c>
      <c r="AH53" s="47">
        <f>AH16</f>
        <v>238345.035</v>
      </c>
      <c r="AI53" s="48" t="str">
        <f>AI16</f>
        <v>40.7430</v>
      </c>
      <c r="AJ53" s="48">
        <f>AJ16</f>
        <v>100.84763888888888</v>
      </c>
    </row>
    <row r="54" spans="1:42" x14ac:dyDescent="0.4">
      <c r="A54" s="96"/>
      <c r="B54" s="8">
        <v>4</v>
      </c>
      <c r="C54" s="9">
        <v>353680.96220000001</v>
      </c>
      <c r="D54" s="9">
        <v>238328.6716</v>
      </c>
      <c r="E54" s="8" t="s">
        <v>29</v>
      </c>
      <c r="F54" s="8" t="s">
        <v>142</v>
      </c>
      <c r="G54" s="32" t="s">
        <v>117</v>
      </c>
      <c r="I54" s="96"/>
      <c r="J54" s="8">
        <v>4</v>
      </c>
      <c r="K54" s="9">
        <f t="shared" si="0"/>
        <v>353680.96220000001</v>
      </c>
      <c r="L54" s="9">
        <f t="shared" si="1"/>
        <v>238328.6716</v>
      </c>
      <c r="M54" s="8" t="str">
        <f t="shared" si="2"/>
        <v>41.4110</v>
      </c>
      <c r="N54" s="17">
        <f t="shared" si="18"/>
        <v>106.62638888888888</v>
      </c>
      <c r="O54" s="32" t="str">
        <f t="shared" si="3"/>
        <v>43.2610</v>
      </c>
      <c r="AA54" s="49">
        <f>AD16</f>
        <v>353607.49766906974</v>
      </c>
      <c r="AB54" s="50">
        <f>AE16</f>
        <v>238340.42576398695</v>
      </c>
      <c r="AC54" s="51">
        <f>AF16</f>
        <v>42.712037173917928</v>
      </c>
      <c r="AG54" s="49">
        <f>AK16</f>
        <v>353607.11339999997</v>
      </c>
      <c r="AH54" s="50">
        <f>AL16</f>
        <v>238340.4994</v>
      </c>
      <c r="AI54" s="51" t="str">
        <f>AM16</f>
        <v>40.8640</v>
      </c>
      <c r="AJ54" s="51">
        <f>AN16</f>
        <v>100.84763888888888</v>
      </c>
    </row>
    <row r="55" spans="1:42" x14ac:dyDescent="0.4">
      <c r="A55" s="98"/>
      <c r="B55" s="11">
        <v>5</v>
      </c>
      <c r="C55" s="12">
        <v>353681.37849999999</v>
      </c>
      <c r="D55" s="12">
        <v>238330.95319999999</v>
      </c>
      <c r="E55" s="11" t="s">
        <v>33</v>
      </c>
      <c r="F55" s="11" t="s">
        <v>144</v>
      </c>
      <c r="G55" s="34" t="s">
        <v>118</v>
      </c>
      <c r="I55" s="98"/>
      <c r="J55" s="11">
        <v>5</v>
      </c>
      <c r="K55" s="12">
        <f t="shared" si="0"/>
        <v>353681.37849999999</v>
      </c>
      <c r="L55" s="12">
        <f t="shared" si="1"/>
        <v>238330.95319999999</v>
      </c>
      <c r="M55" s="11" t="str">
        <f t="shared" si="2"/>
        <v>41.5015</v>
      </c>
      <c r="N55" s="19">
        <f t="shared" si="18"/>
        <v>106.60269444444444</v>
      </c>
      <c r="O55" s="34" t="str">
        <f t="shared" si="3"/>
        <v>43.3515</v>
      </c>
      <c r="AA55" s="49">
        <f>AA17</f>
        <v>353583.45344291528</v>
      </c>
      <c r="AB55" s="50">
        <f>AB17</f>
        <v>238347.37491918489</v>
      </c>
      <c r="AC55" s="51">
        <f>AC17</f>
        <v>42.641147220642907</v>
      </c>
      <c r="AG55" s="49">
        <f>AG17</f>
        <v>353583.85489999998</v>
      </c>
      <c r="AH55" s="50">
        <f>AH17</f>
        <v>238347.29800000001</v>
      </c>
      <c r="AI55" s="51" t="str">
        <f>AI17</f>
        <v>40.7891</v>
      </c>
      <c r="AJ55" s="51">
        <f>AJ17</f>
        <v>100.84644444444444</v>
      </c>
    </row>
    <row r="56" spans="1:42" x14ac:dyDescent="0.4">
      <c r="AA56" s="49">
        <f>AD17</f>
        <v>353607.90830062306</v>
      </c>
      <c r="AB56" s="50">
        <f>AE17</f>
        <v>238342.68936799347</v>
      </c>
      <c r="AC56" s="51">
        <f>AF17</f>
        <v>42.757840268315675</v>
      </c>
      <c r="AG56" s="49">
        <f>AK17</f>
        <v>353607.52399999998</v>
      </c>
      <c r="AH56" s="50">
        <f>AL17</f>
        <v>238342.76300000001</v>
      </c>
      <c r="AI56" s="51" t="str">
        <f>AM17</f>
        <v>40.9098</v>
      </c>
      <c r="AJ56" s="51">
        <f>AN17</f>
        <v>100.84644444444444</v>
      </c>
    </row>
    <row r="57" spans="1:42" ht="20.100000000000001" customHeight="1" x14ac:dyDescent="0.4">
      <c r="AA57" s="49">
        <f>AA18</f>
        <v>353583.86385551124</v>
      </c>
      <c r="AB57" s="50">
        <f>AB18</f>
        <v>238349.6380076413</v>
      </c>
      <c r="AC57" s="51">
        <f>AC18</f>
        <v>42.687143747001315</v>
      </c>
      <c r="AG57" s="49">
        <f>AG18</f>
        <v>353584.26530000003</v>
      </c>
      <c r="AH57" s="50">
        <f>AH18</f>
        <v>238349.56109999999</v>
      </c>
      <c r="AI57" s="51" t="str">
        <f>AI18</f>
        <v>40.8351</v>
      </c>
      <c r="AJ57" s="51">
        <f>AJ18</f>
        <v>100.84524999999999</v>
      </c>
    </row>
    <row r="58" spans="1:42" ht="20.100000000000001" customHeight="1" x14ac:dyDescent="0.4">
      <c r="AA58" s="49">
        <f>AD18</f>
        <v>353608.31881702278</v>
      </c>
      <c r="AB58" s="50">
        <f>AE18</f>
        <v>238344.95299274969</v>
      </c>
      <c r="AC58" s="51">
        <f>AF18</f>
        <v>42.80364395773227</v>
      </c>
      <c r="AG58" s="49">
        <f>AK18</f>
        <v>353607.93459999998</v>
      </c>
      <c r="AH58" s="50">
        <f>AL18</f>
        <v>238345.02660000001</v>
      </c>
      <c r="AI58" s="51" t="str">
        <f>AM18</f>
        <v>40.9556</v>
      </c>
      <c r="AJ58" s="51">
        <f>AN18</f>
        <v>100.84524999999999</v>
      </c>
    </row>
    <row r="59" spans="1:42" ht="20.100000000000001" customHeight="1" x14ac:dyDescent="0.4">
      <c r="AA59" s="49">
        <f>AA19</f>
        <v>353584.27471666504</v>
      </c>
      <c r="AB59" s="50">
        <f>AB19</f>
        <v>238351.90105375994</v>
      </c>
      <c r="AC59" s="51">
        <f>AC19</f>
        <v>42.704092716322549</v>
      </c>
      <c r="AG59" s="49">
        <f>AG19</f>
        <v>353584.67800000001</v>
      </c>
      <c r="AH59" s="50">
        <f>AH19</f>
        <v>238351.82380000001</v>
      </c>
      <c r="AI59" s="51" t="str">
        <f>AI19</f>
        <v>40.8516</v>
      </c>
      <c r="AJ59" s="51">
        <f>AJ19</f>
        <v>100.84419444444444</v>
      </c>
    </row>
    <row r="60" spans="1:42" x14ac:dyDescent="0.4">
      <c r="AA60" s="49">
        <f>AD19</f>
        <v>353608.72960242163</v>
      </c>
      <c r="AB60" s="50">
        <f>AE19</f>
        <v>238347.21642707326</v>
      </c>
      <c r="AC60" s="51">
        <f>AF19</f>
        <v>42.845535731638037</v>
      </c>
      <c r="AG60" s="49">
        <f>AK19</f>
        <v>353608.34710000001</v>
      </c>
      <c r="AH60" s="50">
        <f>AL19</f>
        <v>238347.28969999999</v>
      </c>
      <c r="AI60" s="51" t="str">
        <f>AM19</f>
        <v>40.9978</v>
      </c>
      <c r="AJ60" s="51">
        <f>AN19</f>
        <v>100.84419444444444</v>
      </c>
    </row>
    <row r="61" spans="1:42" x14ac:dyDescent="0.4">
      <c r="AA61" s="49">
        <f>AA20</f>
        <v>353584.68519313098</v>
      </c>
      <c r="AB61" s="50">
        <f>AB20</f>
        <v>238354.16415231238</v>
      </c>
      <c r="AC61" s="51">
        <f>AC20</f>
        <v>42.715816272324012</v>
      </c>
      <c r="AG61" s="49">
        <f>AG20</f>
        <v>353585.0906</v>
      </c>
      <c r="AH61" s="50">
        <f>AH20</f>
        <v>238354.0865</v>
      </c>
      <c r="AI61" s="51" t="str">
        <f>AI20</f>
        <v>40.8628</v>
      </c>
      <c r="AJ61" s="51">
        <f>AJ20</f>
        <v>100.8431111111111</v>
      </c>
    </row>
    <row r="62" spans="1:42" ht="18" thickBot="1" x14ac:dyDescent="0.45">
      <c r="AA62" s="52">
        <f>AD20</f>
        <v>353609.13996860356</v>
      </c>
      <c r="AB62" s="53">
        <f>AE20</f>
        <v>238349.48004355904</v>
      </c>
      <c r="AC62" s="54">
        <f>AF20</f>
        <v>42.886070015163853</v>
      </c>
      <c r="AG62" s="52">
        <f>AK20</f>
        <v>353608.75959999999</v>
      </c>
      <c r="AH62" s="53">
        <f>AL20</f>
        <v>238349.55290000001</v>
      </c>
      <c r="AI62" s="54" t="str">
        <f>AM20</f>
        <v>41.0389</v>
      </c>
      <c r="AJ62" s="54">
        <f>AN20</f>
        <v>100.8431111111111</v>
      </c>
    </row>
    <row r="63" spans="1:42" x14ac:dyDescent="0.4">
      <c r="AA63" s="46">
        <f>AA26</f>
        <v>353607.60004269035</v>
      </c>
      <c r="AB63" s="47">
        <f>AB26</f>
        <v>238340.40642250705</v>
      </c>
      <c r="AC63" s="48">
        <f>AC26</f>
        <v>42.720662695655442</v>
      </c>
      <c r="AG63" s="46">
        <f>AG26</f>
        <v>353607.99530000001</v>
      </c>
      <c r="AH63" s="47">
        <f>AH26</f>
        <v>238340.32</v>
      </c>
      <c r="AI63" s="48" t="str">
        <f>AI26</f>
        <v>40.8695</v>
      </c>
      <c r="AJ63" s="48">
        <f>AJ26</f>
        <v>102.33341666666666</v>
      </c>
    </row>
    <row r="64" spans="1:42" x14ac:dyDescent="0.4">
      <c r="AA64" s="49">
        <f>AD26</f>
        <v>353631.92528339039</v>
      </c>
      <c r="AB64" s="50">
        <f>AE26</f>
        <v>238335.08773962897</v>
      </c>
      <c r="AC64" s="51">
        <f>AF26</f>
        <v>42.781861431779454</v>
      </c>
      <c r="AG64" s="49">
        <f>AK26</f>
        <v>353631.53899999999</v>
      </c>
      <c r="AH64" s="50">
        <f>AL26</f>
        <v>238335.1722</v>
      </c>
      <c r="AI64" s="51" t="str">
        <f>AM26</f>
        <v>40.9329</v>
      </c>
      <c r="AJ64" s="51">
        <f>AN26</f>
        <v>102.33341666666666</v>
      </c>
    </row>
    <row r="65" spans="27:36" x14ac:dyDescent="0.4">
      <c r="AA65" s="49">
        <f>AA27</f>
        <v>353608.00973416463</v>
      </c>
      <c r="AB65" s="50">
        <f>AB27</f>
        <v>238342.67019784276</v>
      </c>
      <c r="AC65" s="51">
        <f>AC27</f>
        <v>42.766119898478486</v>
      </c>
      <c r="AG65" s="49">
        <f>AG27</f>
        <v>353608.4069</v>
      </c>
      <c r="AH65" s="50">
        <f>AH27</f>
        <v>238342.5834</v>
      </c>
      <c r="AI65" s="51" t="str">
        <f>AI27</f>
        <v>40.9145</v>
      </c>
      <c r="AJ65" s="51">
        <f>AJ27</f>
        <v>102.32761111111111</v>
      </c>
    </row>
    <row r="66" spans="27:36" x14ac:dyDescent="0.4">
      <c r="AA66" s="49">
        <f>AD27</f>
        <v>353632.33542494575</v>
      </c>
      <c r="AB66" s="50">
        <f>AE27</f>
        <v>238337.35398659043</v>
      </c>
      <c r="AC66" s="51">
        <f>AF27</f>
        <v>42.853228859136145</v>
      </c>
      <c r="AG66" s="49">
        <f>AK27</f>
        <v>353631.951</v>
      </c>
      <c r="AH66" s="50">
        <f>AL27</f>
        <v>238337.43799999999</v>
      </c>
      <c r="AI66" s="51" t="str">
        <f>AM27</f>
        <v>41.0047</v>
      </c>
      <c r="AJ66" s="51">
        <f>AN27</f>
        <v>102.32761111111111</v>
      </c>
    </row>
    <row r="67" spans="27:36" x14ac:dyDescent="0.4">
      <c r="AA67" s="49">
        <f>AA28</f>
        <v>353608.41933272878</v>
      </c>
      <c r="AB67" s="50">
        <f>AB28</f>
        <v>238344.93396916275</v>
      </c>
      <c r="AC67" s="51">
        <f>AC28</f>
        <v>42.810979692043105</v>
      </c>
      <c r="AG67" s="49">
        <f>AG28</f>
        <v>353608.81839999999</v>
      </c>
      <c r="AH67" s="50">
        <f>AH28</f>
        <v>238344.8468</v>
      </c>
      <c r="AI67" s="51" t="str">
        <f>AI28</f>
        <v>40.9590</v>
      </c>
      <c r="AJ67" s="51">
        <f>AJ28</f>
        <v>102.32183333333333</v>
      </c>
    </row>
    <row r="68" spans="27:36" x14ac:dyDescent="0.4">
      <c r="AA68" s="49">
        <f>AD28</f>
        <v>353632.74546999938</v>
      </c>
      <c r="AB68" s="50">
        <f>AE28</f>
        <v>238339.62035621671</v>
      </c>
      <c r="AC68" s="51">
        <f>AF28</f>
        <v>42.923902643666523</v>
      </c>
      <c r="AG68" s="49">
        <f>AK28</f>
        <v>353632.36300000001</v>
      </c>
      <c r="AH68" s="50">
        <f>AL28</f>
        <v>238339.70389999999</v>
      </c>
      <c r="AI68" s="51" t="str">
        <f>AM28</f>
        <v>41.0758</v>
      </c>
      <c r="AJ68" s="51">
        <f>AN28</f>
        <v>102.32183333333333</v>
      </c>
    </row>
    <row r="69" spans="27:36" x14ac:dyDescent="0.4">
      <c r="AA69" s="49">
        <f>AA29</f>
        <v>353608.8288408732</v>
      </c>
      <c r="AB69" s="50">
        <f>AB29</f>
        <v>238347.19778408363</v>
      </c>
      <c r="AC69" s="51">
        <f>AC29</f>
        <v>42.854190962558093</v>
      </c>
      <c r="AG69" s="49">
        <f>AG29</f>
        <v>353609.23</v>
      </c>
      <c r="AH69" s="50">
        <f>AH29</f>
        <v>238347.1102</v>
      </c>
      <c r="AI69" s="51" t="str">
        <f>AI29</f>
        <v>41.0017</v>
      </c>
      <c r="AJ69" s="51">
        <f>AJ29</f>
        <v>102.31608333333332</v>
      </c>
    </row>
    <row r="70" spans="27:36" x14ac:dyDescent="0.4">
      <c r="AA70" s="49">
        <f>AD29</f>
        <v>353633.15534718131</v>
      </c>
      <c r="AB70" s="50">
        <f>AE29</f>
        <v>238341.88663790436</v>
      </c>
      <c r="AC70" s="51">
        <f>AF29</f>
        <v>42.995537646458288</v>
      </c>
      <c r="AG70" s="49">
        <f>AK29</f>
        <v>353632.77490000002</v>
      </c>
      <c r="AH70" s="50">
        <f>AL29</f>
        <v>238341.96969999999</v>
      </c>
      <c r="AI70" s="51" t="str">
        <f>AM29</f>
        <v>41.1478</v>
      </c>
      <c r="AJ70" s="51">
        <f>AN29</f>
        <v>102.31608333333332</v>
      </c>
    </row>
    <row r="71" spans="27:36" x14ac:dyDescent="0.4">
      <c r="AA71" s="49">
        <f>AA30</f>
        <v>353609.23823572404</v>
      </c>
      <c r="AB71" s="50">
        <f>AB30</f>
        <v>238349.46160318123</v>
      </c>
      <c r="AC71" s="51">
        <f>AC30</f>
        <v>42.8969109686781</v>
      </c>
      <c r="AG71" s="49">
        <f>AG30</f>
        <v>353609.64150000003</v>
      </c>
      <c r="AH71" s="50">
        <f>AH30</f>
        <v>238349.37359999999</v>
      </c>
      <c r="AI71" s="51" t="str">
        <f>AI30</f>
        <v>41.0438</v>
      </c>
      <c r="AJ71" s="51">
        <f>AJ30</f>
        <v>102.31038888888888</v>
      </c>
    </row>
    <row r="72" spans="27:36" ht="18" thickBot="1" x14ac:dyDescent="0.45">
      <c r="AA72" s="52">
        <f>AD30</f>
        <v>353633.56505163043</v>
      </c>
      <c r="AB72" s="53">
        <f>AE30</f>
        <v>238344.1528334324</v>
      </c>
      <c r="AC72" s="54">
        <f>AF30</f>
        <v>43.066875041340616</v>
      </c>
      <c r="AG72" s="52">
        <f>AK30</f>
        <v>353633.18670000002</v>
      </c>
      <c r="AH72" s="53">
        <f>AL30</f>
        <v>238344.23540000001</v>
      </c>
      <c r="AI72" s="54" t="str">
        <f>AM30</f>
        <v>41.2196</v>
      </c>
      <c r="AJ72" s="54">
        <f>AN30</f>
        <v>102.31038888888888</v>
      </c>
    </row>
    <row r="73" spans="27:36" x14ac:dyDescent="0.4">
      <c r="AA73" s="46">
        <f>AA36</f>
        <v>353632.02163623052</v>
      </c>
      <c r="AB73" s="47">
        <f>AB36</f>
        <v>238335.0664613632</v>
      </c>
      <c r="AC73" s="48">
        <f>AC36</f>
        <v>42.766701771736606</v>
      </c>
      <c r="AG73" s="46">
        <f>AG36</f>
        <v>353632.41499999998</v>
      </c>
      <c r="AH73" s="47">
        <f>AH36</f>
        <v>238334.96580000001</v>
      </c>
      <c r="AI73" s="48" t="str">
        <f>AI36</f>
        <v>40.9152</v>
      </c>
      <c r="AJ73" s="48">
        <f>AJ36</f>
        <v>104.35397222222221</v>
      </c>
    </row>
    <row r="74" spans="27:36" x14ac:dyDescent="0.4">
      <c r="AA74" s="49">
        <f>AD36</f>
        <v>353656.14418763574</v>
      </c>
      <c r="AB74" s="50">
        <f>AE36</f>
        <v>238328.8935265468</v>
      </c>
      <c r="AC74" s="51">
        <f>AF36</f>
        <v>42.847139836758011</v>
      </c>
      <c r="AG74" s="49">
        <f>AK36</f>
        <v>353655.76250000001</v>
      </c>
      <c r="AH74" s="50">
        <f>AL36</f>
        <v>238328.99119999999</v>
      </c>
      <c r="AI74" s="51" t="str">
        <f>AM36</f>
        <v>40.9985</v>
      </c>
      <c r="AJ74" s="51">
        <f>AN36</f>
        <v>104.35397222222221</v>
      </c>
    </row>
    <row r="75" spans="27:36" x14ac:dyDescent="0.4">
      <c r="AA75" s="49">
        <f>AA37</f>
        <v>353632.43229439133</v>
      </c>
      <c r="AB75" s="50">
        <f>AB37</f>
        <v>238337.33267125941</v>
      </c>
      <c r="AC75" s="51">
        <f>AC37</f>
        <v>42.848498482319179</v>
      </c>
      <c r="AG75" s="49">
        <f>AG37</f>
        <v>353632.82689999999</v>
      </c>
      <c r="AH75" s="50">
        <f>AH37</f>
        <v>238337.23180000001</v>
      </c>
      <c r="AI75" s="51" t="str">
        <f>AI37</f>
        <v>40.9968</v>
      </c>
      <c r="AJ75" s="51">
        <f>AJ37</f>
        <v>104.33922222222222</v>
      </c>
    </row>
    <row r="76" spans="27:36" x14ac:dyDescent="0.4">
      <c r="AA76" s="49">
        <f>AD37</f>
        <v>353656.55636311957</v>
      </c>
      <c r="AB76" s="50">
        <f>AE37</f>
        <v>238331.16594392154</v>
      </c>
      <c r="AC76" s="51">
        <f>AF37</f>
        <v>42.945662390529698</v>
      </c>
      <c r="AG76" s="49">
        <f>AK37</f>
        <v>353656.17589999997</v>
      </c>
      <c r="AH76" s="50">
        <f>AL37</f>
        <v>238331.26319999999</v>
      </c>
      <c r="AI76" s="51" t="str">
        <f>AM37</f>
        <v>41.0973</v>
      </c>
      <c r="AJ76" s="51">
        <f>AN37</f>
        <v>104.33922222222222</v>
      </c>
    </row>
    <row r="77" spans="27:36" x14ac:dyDescent="0.4">
      <c r="AA77" s="49">
        <f>AA38</f>
        <v>353632.84303864156</v>
      </c>
      <c r="AB77" s="50">
        <f>AB38</f>
        <v>238339.59888447548</v>
      </c>
      <c r="AC77" s="51">
        <f>AC38</f>
        <v>42.929800464244565</v>
      </c>
      <c r="AG77" s="49">
        <f>AG38</f>
        <v>353633.2389</v>
      </c>
      <c r="AH77" s="50">
        <f>AH38</f>
        <v>238339.49780000001</v>
      </c>
      <c r="AI77" s="51" t="str">
        <f>AI38</f>
        <v>41.0778</v>
      </c>
      <c r="AJ77" s="51">
        <f>AJ38</f>
        <v>104.32458333333334</v>
      </c>
    </row>
    <row r="78" spans="27:36" x14ac:dyDescent="0.4">
      <c r="AA78" s="49">
        <f>AD38</f>
        <v>353656.96860336186</v>
      </c>
      <c r="AB78" s="50">
        <f>AE38</f>
        <v>238333.43834366242</v>
      </c>
      <c r="AC78" s="51">
        <f>AF38</f>
        <v>43.043883210707278</v>
      </c>
      <c r="AG78" s="49">
        <f>AK38</f>
        <v>353656.58929999999</v>
      </c>
      <c r="AH78" s="50">
        <f>AL38</f>
        <v>238333.53520000001</v>
      </c>
      <c r="AI78" s="51" t="str">
        <f>AM38</f>
        <v>41.1958</v>
      </c>
      <c r="AJ78" s="51">
        <f>AN38</f>
        <v>104.32458333333334</v>
      </c>
    </row>
    <row r="79" spans="27:36" x14ac:dyDescent="0.4">
      <c r="AA79" s="49">
        <f>AA39</f>
        <v>353633.25376229832</v>
      </c>
      <c r="AB79" s="50">
        <f>AB39</f>
        <v>238341.86500397435</v>
      </c>
      <c r="AC79" s="51">
        <f>AC39</f>
        <v>43.007809513608848</v>
      </c>
      <c r="AG79" s="49">
        <f>AG39</f>
        <v>353633.65090000001</v>
      </c>
      <c r="AH79" s="50">
        <f>AH39</f>
        <v>238341.76370000001</v>
      </c>
      <c r="AI79" s="51" t="str">
        <f>AI39</f>
        <v>41.1555</v>
      </c>
      <c r="AJ79" s="51">
        <f>AJ39</f>
        <v>104.31005555555555</v>
      </c>
    </row>
    <row r="80" spans="27:36" x14ac:dyDescent="0.4">
      <c r="AA80" s="49">
        <f>AD39</f>
        <v>353657.38078228344</v>
      </c>
      <c r="AB80" s="50">
        <f>AE39</f>
        <v>238335.71055678203</v>
      </c>
      <c r="AC80" s="51">
        <f>AF39</f>
        <v>43.139101301223548</v>
      </c>
      <c r="AG80" s="49">
        <f>AK39</f>
        <v>353657.00270000001</v>
      </c>
      <c r="AH80" s="50">
        <f>AL39</f>
        <v>238335.807</v>
      </c>
      <c r="AI80" s="51" t="str">
        <f>AM39</f>
        <v>41.2913</v>
      </c>
      <c r="AJ80" s="51">
        <f>AN39</f>
        <v>104.31005555555555</v>
      </c>
    </row>
    <row r="81" spans="27:36" x14ac:dyDescent="0.4">
      <c r="AA81" s="49">
        <f>AA40</f>
        <v>353633.66436453915</v>
      </c>
      <c r="AB81" s="50">
        <f>AB40</f>
        <v>238344.13112655299</v>
      </c>
      <c r="AC81" s="51">
        <f>AC40</f>
        <v>43.081225730838881</v>
      </c>
      <c r="AG81" s="49">
        <f>AG40</f>
        <v>353634.06280000001</v>
      </c>
      <c r="AH81" s="50">
        <f>AH40</f>
        <v>238344.02960000001</v>
      </c>
      <c r="AI81" s="51" t="str">
        <f>AI40</f>
        <v>41.2285</v>
      </c>
      <c r="AJ81" s="51">
        <f>AJ40</f>
        <v>104.29566666666666</v>
      </c>
    </row>
    <row r="82" spans="27:36" ht="18" thickBot="1" x14ac:dyDescent="0.45">
      <c r="AA82" s="52">
        <f>AD40</f>
        <v>353657.79284790519</v>
      </c>
      <c r="AB82" s="53">
        <f>AE40</f>
        <v>238337.98287423782</v>
      </c>
      <c r="AC82" s="54">
        <f>AF40</f>
        <v>43.23001653338293</v>
      </c>
      <c r="AG82" s="52">
        <f>AK40</f>
        <v>353657.41600000003</v>
      </c>
      <c r="AH82" s="53">
        <f>AL40</f>
        <v>238338.07889999999</v>
      </c>
      <c r="AI82" s="54" t="str">
        <f>AM40</f>
        <v>41.3824</v>
      </c>
      <c r="AJ82" s="54">
        <f>AN40</f>
        <v>104.29566666666666</v>
      </c>
    </row>
    <row r="83" spans="27:36" x14ac:dyDescent="0.4">
      <c r="AA83" s="46">
        <f>AA46</f>
        <v>353656.23802927317</v>
      </c>
      <c r="AB83" s="47">
        <f>AB46</f>
        <v>238328.86796578977</v>
      </c>
      <c r="AC83" s="48">
        <f>AC46</f>
        <v>42.870059345080598</v>
      </c>
      <c r="AG83" s="46">
        <f>AG46</f>
        <v>353656.62959999999</v>
      </c>
      <c r="AH83" s="47">
        <f>AH46</f>
        <v>238328.75049999999</v>
      </c>
      <c r="AI83" s="48" t="str">
        <f>AI46</f>
        <v>41.0180</v>
      </c>
      <c r="AJ83" s="48">
        <f>AJ46</f>
        <v>106.69850000000001</v>
      </c>
    </row>
    <row r="84" spans="27:36" x14ac:dyDescent="0.4">
      <c r="AA84" s="49">
        <f>AD46</f>
        <v>353680.08769217477</v>
      </c>
      <c r="AB84" s="50">
        <f>AE46</f>
        <v>238321.71339754184</v>
      </c>
      <c r="AC84" s="51">
        <f>AF46</f>
        <v>42.987429422441224</v>
      </c>
      <c r="AG84" s="49">
        <f>AK46</f>
        <v>353679.71299999999</v>
      </c>
      <c r="AH84" s="50">
        <f>AL46</f>
        <v>238321.82579999999</v>
      </c>
      <c r="AI84" s="51" t="str">
        <f>AM46</f>
        <v>41.1394</v>
      </c>
      <c r="AJ84" s="51">
        <f>AN46</f>
        <v>106.69850000000001</v>
      </c>
    </row>
    <row r="85" spans="27:36" x14ac:dyDescent="0.4">
      <c r="AA85" s="49">
        <f>AA47</f>
        <v>353656.65151469759</v>
      </c>
      <c r="AB85" s="50">
        <f>AB47</f>
        <v>238331.14009087667</v>
      </c>
      <c r="AC85" s="51">
        <f>AC47</f>
        <v>42.96105068213874</v>
      </c>
      <c r="AG85" s="49">
        <f>AG47</f>
        <v>353657.04310000001</v>
      </c>
      <c r="AH85" s="50">
        <f>AH47</f>
        <v>238331.02280000001</v>
      </c>
      <c r="AI85" s="51" t="str">
        <f>AI47</f>
        <v>41.1090</v>
      </c>
      <c r="AJ85" s="51">
        <f>AJ47</f>
        <v>106.67427777777779</v>
      </c>
    </row>
    <row r="86" spans="27:36" x14ac:dyDescent="0.4">
      <c r="AA86" s="49">
        <f>AD47</f>
        <v>353680.50418360124</v>
      </c>
      <c r="AB86" s="50">
        <f>AE47</f>
        <v>238323.99554170817</v>
      </c>
      <c r="AC86" s="51">
        <f>AF47</f>
        <v>43.077937306220754</v>
      </c>
      <c r="AG86" s="49">
        <f>AK47</f>
        <v>353680.12939999998</v>
      </c>
      <c r="AH86" s="50">
        <f>AL47</f>
        <v>238324.1078</v>
      </c>
      <c r="AI86" s="51" t="str">
        <f>AM47</f>
        <v>41.2299</v>
      </c>
      <c r="AJ86" s="51">
        <f>AN47</f>
        <v>106.67427777777779</v>
      </c>
    </row>
    <row r="87" spans="27:36" x14ac:dyDescent="0.4">
      <c r="AA87" s="49">
        <f>AA48</f>
        <v>353657.06498582824</v>
      </c>
      <c r="AB87" s="50">
        <f>AB48</f>
        <v>238333.41211857399</v>
      </c>
      <c r="AC87" s="51">
        <f>AC48</f>
        <v>43.051945487462042</v>
      </c>
      <c r="AG87" s="49">
        <f>AG48</f>
        <v>353657.45659999998</v>
      </c>
      <c r="AH87" s="50">
        <f>AH48</f>
        <v>238333.29500000001</v>
      </c>
      <c r="AI87" s="51" t="str">
        <f>AI48</f>
        <v>41.1999</v>
      </c>
      <c r="AJ87" s="51">
        <f>AJ48</f>
        <v>106.65025</v>
      </c>
    </row>
    <row r="88" spans="27:36" x14ac:dyDescent="0.4">
      <c r="AA88" s="49">
        <f>AD48</f>
        <v>353680.92068388843</v>
      </c>
      <c r="AB88" s="50">
        <f>AE48</f>
        <v>238326.27768488877</v>
      </c>
      <c r="AC88" s="51">
        <f>AF48</f>
        <v>43.168541898509289</v>
      </c>
      <c r="AG88" s="49">
        <f>AK48</f>
        <v>353680.54580000002</v>
      </c>
      <c r="AH88" s="50">
        <f>AL48</f>
        <v>238326.3898</v>
      </c>
      <c r="AI88" s="51" t="str">
        <f>AM48</f>
        <v>41.3204</v>
      </c>
      <c r="AJ88" s="51">
        <f>AN48</f>
        <v>106.65025</v>
      </c>
    </row>
    <row r="89" spans="27:36" x14ac:dyDescent="0.4">
      <c r="AA89" s="49">
        <f>AA49</f>
        <v>353657.47847188544</v>
      </c>
      <c r="AB89" s="50">
        <f>AB49</f>
        <v>238335.68414522483</v>
      </c>
      <c r="AC89" s="51">
        <f>AC49</f>
        <v>43.142936823699834</v>
      </c>
      <c r="AG89" s="49">
        <f>AG49</f>
        <v>353657.8701</v>
      </c>
      <c r="AH89" s="50">
        <f>AH49</f>
        <v>238335.56719999999</v>
      </c>
      <c r="AI89" s="51" t="str">
        <f>AI49</f>
        <v>41.2909</v>
      </c>
      <c r="AJ89" s="51">
        <f>AJ49</f>
        <v>106.62638888888888</v>
      </c>
    </row>
    <row r="90" spans="27:36" x14ac:dyDescent="0.4">
      <c r="AA90" s="49">
        <f>AD49</f>
        <v>353681.33713915228</v>
      </c>
      <c r="AB90" s="50">
        <f>AE49</f>
        <v>238328.55963831535</v>
      </c>
      <c r="AC90" s="51">
        <f>AF49</f>
        <v>43.25904997413884</v>
      </c>
      <c r="AG90" s="49">
        <f>AK49</f>
        <v>353680.96220000001</v>
      </c>
      <c r="AH90" s="50">
        <f>AL49</f>
        <v>238328.6716</v>
      </c>
      <c r="AI90" s="51" t="str">
        <f>AM49</f>
        <v>41.4110</v>
      </c>
      <c r="AJ90" s="51">
        <f>AN49</f>
        <v>106.62638888888888</v>
      </c>
    </row>
    <row r="91" spans="27:36" x14ac:dyDescent="0.4">
      <c r="AA91" s="49">
        <f>AA50</f>
        <v>353657.8918584949</v>
      </c>
      <c r="AB91" s="50">
        <f>AB50</f>
        <v>238337.95607343875</v>
      </c>
      <c r="AC91" s="51">
        <f>AC50</f>
        <v>43.233928158649526</v>
      </c>
      <c r="AG91" s="49">
        <f>AG50</f>
        <v>353658.28350000002</v>
      </c>
      <c r="AH91" s="50">
        <f>AH50</f>
        <v>238337.83929999999</v>
      </c>
      <c r="AI91" s="51" t="str">
        <f>AI50</f>
        <v>41.3819</v>
      </c>
      <c r="AJ91" s="51">
        <f>AJ50</f>
        <v>106.60269444444444</v>
      </c>
    </row>
    <row r="92" spans="27:36" ht="18" thickBot="1" x14ac:dyDescent="0.45">
      <c r="AA92" s="52">
        <f>AD50</f>
        <v>353681.75346252957</v>
      </c>
      <c r="AB92" s="53">
        <f>AE50</f>
        <v>238330.84139963303</v>
      </c>
      <c r="AC92" s="54">
        <f>AF50</f>
        <v>43.349558215261375</v>
      </c>
      <c r="AG92" s="52">
        <f>AK50</f>
        <v>353681.37849999999</v>
      </c>
      <c r="AH92" s="53">
        <f>AL50</f>
        <v>238330.95319999999</v>
      </c>
      <c r="AI92" s="54" t="str">
        <f>AM50</f>
        <v>41.5015</v>
      </c>
      <c r="AJ92" s="54">
        <f>AN50</f>
        <v>106.60269444444444</v>
      </c>
    </row>
    <row r="93" spans="27:36" x14ac:dyDescent="0.4">
      <c r="AA93" s="45"/>
      <c r="AB93" s="45"/>
      <c r="AC93" s="45"/>
    </row>
  </sheetData>
  <mergeCells count="47">
    <mergeCell ref="A41:A45"/>
    <mergeCell ref="I51:I55"/>
    <mergeCell ref="T2:V2"/>
    <mergeCell ref="A46:A50"/>
    <mergeCell ref="A51:A55"/>
    <mergeCell ref="I16:I20"/>
    <mergeCell ref="I21:I25"/>
    <mergeCell ref="I26:I30"/>
    <mergeCell ref="I31:I35"/>
    <mergeCell ref="I36:I40"/>
    <mergeCell ref="I41:I45"/>
    <mergeCell ref="I46:I50"/>
    <mergeCell ref="A16:A20"/>
    <mergeCell ref="A21:A25"/>
    <mergeCell ref="A26:A30"/>
    <mergeCell ref="A31:A35"/>
    <mergeCell ref="A36:A40"/>
    <mergeCell ref="AA14:AC14"/>
    <mergeCell ref="AD14:AF14"/>
    <mergeCell ref="S13:S15"/>
    <mergeCell ref="T13:T15"/>
    <mergeCell ref="U13:U15"/>
    <mergeCell ref="V13:V15"/>
    <mergeCell ref="W13:X14"/>
    <mergeCell ref="Y13:Z14"/>
    <mergeCell ref="AA13:AF13"/>
    <mergeCell ref="C13:C15"/>
    <mergeCell ref="D13:D15"/>
    <mergeCell ref="E13:E15"/>
    <mergeCell ref="F13:F15"/>
    <mergeCell ref="G13:G15"/>
    <mergeCell ref="A12:F12"/>
    <mergeCell ref="A10:G10"/>
    <mergeCell ref="I10:O10"/>
    <mergeCell ref="AO13:AP15"/>
    <mergeCell ref="A13:A15"/>
    <mergeCell ref="O13:O15"/>
    <mergeCell ref="AG13:AN13"/>
    <mergeCell ref="AG14:AJ14"/>
    <mergeCell ref="AK14:AN14"/>
    <mergeCell ref="I13:I15"/>
    <mergeCell ref="J13:J15"/>
    <mergeCell ref="K13:K15"/>
    <mergeCell ref="L13:L15"/>
    <mergeCell ref="M13:M15"/>
    <mergeCell ref="N13:N15"/>
    <mergeCell ref="B13:B15"/>
  </mergeCells>
  <phoneticPr fontId="1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2E5A8-1993-4914-AFB3-8FDE63F941CC}">
  <dimension ref="A1:M86"/>
  <sheetViews>
    <sheetView tabSelected="1" zoomScale="85" zoomScaleNormal="85" workbookViewId="0">
      <selection activeCell="T9" sqref="T9"/>
    </sheetView>
  </sheetViews>
  <sheetFormatPr defaultColWidth="9" defaultRowHeight="17.399999999999999" x14ac:dyDescent="0.4"/>
  <cols>
    <col min="1" max="1" width="8.59765625" style="3" customWidth="1"/>
    <col min="2" max="2" width="8.59765625" style="2" customWidth="1"/>
    <col min="3" max="4" width="13.69921875" style="2" customWidth="1"/>
    <col min="5" max="5" width="16.69921875" style="2" customWidth="1"/>
    <col min="6" max="6" width="5" style="2" customWidth="1"/>
    <col min="7" max="7" width="8.59765625" style="3" customWidth="1"/>
    <col min="8" max="8" width="8.59765625" style="2" customWidth="1"/>
    <col min="9" max="10" width="13.69921875" style="2" customWidth="1"/>
    <col min="11" max="11" width="16.69921875" style="2" customWidth="1"/>
    <col min="12" max="12" width="3.3984375" style="2" customWidth="1"/>
    <col min="13" max="27" width="12.59765625" style="2" customWidth="1"/>
    <col min="28" max="16384" width="9" style="2"/>
  </cols>
  <sheetData>
    <row r="1" spans="3:13" ht="20.100000000000001" customHeight="1" x14ac:dyDescent="0.4"/>
    <row r="2" spans="3:13" ht="20.100000000000001" customHeight="1" thickBot="1" x14ac:dyDescent="0.45">
      <c r="C2" s="64" t="s">
        <v>162</v>
      </c>
      <c r="D2" s="64"/>
      <c r="E2" s="64"/>
    </row>
    <row r="3" spans="3:13" ht="20.100000000000001" customHeight="1" x14ac:dyDescent="0.4">
      <c r="C3" s="2" t="s">
        <v>163</v>
      </c>
      <c r="D3" s="2">
        <v>366920</v>
      </c>
    </row>
    <row r="4" spans="3:13" ht="20.100000000000001" customHeight="1" x14ac:dyDescent="0.4">
      <c r="C4" s="2" t="s">
        <v>164</v>
      </c>
      <c r="D4" s="2">
        <v>182030</v>
      </c>
    </row>
    <row r="5" spans="3:13" ht="20.100000000000001" customHeight="1" x14ac:dyDescent="0.4"/>
    <row r="6" spans="3:13" ht="20.100000000000001" customHeight="1" thickBot="1" x14ac:dyDescent="0.45">
      <c r="C6" s="64" t="s">
        <v>165</v>
      </c>
      <c r="D6" s="64"/>
      <c r="E6" s="64"/>
    </row>
    <row r="7" spans="3:13" ht="20.100000000000001" customHeight="1" x14ac:dyDescent="0.4">
      <c r="C7" s="2" t="s">
        <v>166</v>
      </c>
    </row>
    <row r="8" spans="3:13" ht="20.100000000000001" customHeight="1" x14ac:dyDescent="0.4">
      <c r="C8" s="2" t="s">
        <v>168</v>
      </c>
      <c r="D8" s="77">
        <v>32925.588900000002</v>
      </c>
    </row>
    <row r="9" spans="3:13" ht="20.100000000000001" customHeight="1" x14ac:dyDescent="0.4">
      <c r="C9" s="2" t="s">
        <v>161</v>
      </c>
      <c r="D9" s="77">
        <v>32925.588900000002</v>
      </c>
      <c r="E9" s="62"/>
      <c r="M9" s="3"/>
    </row>
    <row r="10" spans="3:13" ht="20.100000000000001" customHeight="1" x14ac:dyDescent="0.4">
      <c r="C10" s="2" t="s">
        <v>2</v>
      </c>
      <c r="D10" s="77">
        <v>32999.9545</v>
      </c>
      <c r="E10" s="62">
        <f t="shared" ref="E10:E12" si="0">D10-D9</f>
        <v>74.365599999997357</v>
      </c>
      <c r="M10" s="3">
        <v>155.19999999999999</v>
      </c>
    </row>
    <row r="11" spans="3:13" ht="20.100000000000001" customHeight="1" x14ac:dyDescent="0.4">
      <c r="C11" s="2" t="s">
        <v>3</v>
      </c>
      <c r="D11" s="77">
        <v>33035.155599999998</v>
      </c>
      <c r="E11" s="62">
        <f t="shared" si="0"/>
        <v>35.201099999998405</v>
      </c>
      <c r="M11" s="3">
        <v>156</v>
      </c>
    </row>
    <row r="12" spans="3:13" ht="20.100000000000001" customHeight="1" x14ac:dyDescent="0.4">
      <c r="C12" s="2" t="s">
        <v>167</v>
      </c>
      <c r="D12" s="77">
        <v>33115.192675500002</v>
      </c>
      <c r="E12" s="62">
        <f t="shared" si="0"/>
        <v>80.037075500003994</v>
      </c>
      <c r="M12" s="3">
        <v>156</v>
      </c>
    </row>
    <row r="13" spans="3:13" ht="20.100000000000001" customHeight="1" x14ac:dyDescent="0.4"/>
    <row r="14" spans="3:13" ht="20.100000000000001" customHeight="1" thickBot="1" x14ac:dyDescent="0.45">
      <c r="C14" s="64" t="s">
        <v>68</v>
      </c>
      <c r="D14" s="64"/>
      <c r="E14" s="64"/>
    </row>
    <row r="15" spans="3:13" ht="20.100000000000001" customHeight="1" x14ac:dyDescent="0.4">
      <c r="E15" s="4" t="s">
        <v>72</v>
      </c>
      <c r="G15" s="2"/>
    </row>
    <row r="16" spans="3:13" ht="20.100000000000001" customHeight="1" x14ac:dyDescent="0.4">
      <c r="C16" s="2" t="s">
        <v>69</v>
      </c>
      <c r="E16" s="63">
        <f>ROUND(SQRT((I28-I23)^2+(J28-J23)^2+(K28-K23)^2)+E17+E18,2)</f>
        <v>34.9</v>
      </c>
      <c r="G16" s="2"/>
    </row>
    <row r="17" spans="1:13" ht="20.100000000000001" customHeight="1" x14ac:dyDescent="0.4">
      <c r="C17" s="2" t="s">
        <v>70</v>
      </c>
      <c r="E17" s="20">
        <v>0.45</v>
      </c>
      <c r="G17" s="2"/>
    </row>
    <row r="18" spans="1:13" ht="20.100000000000001" customHeight="1" x14ac:dyDescent="0.4">
      <c r="C18" s="2" t="s">
        <v>71</v>
      </c>
      <c r="E18" s="20">
        <v>0.45</v>
      </c>
      <c r="G18" s="2"/>
    </row>
    <row r="19" spans="1:13" ht="20.100000000000001" customHeight="1" x14ac:dyDescent="0.4">
      <c r="C19" s="2" t="s">
        <v>73</v>
      </c>
      <c r="E19" s="20">
        <v>2.2000000000000002</v>
      </c>
      <c r="G19" s="2"/>
    </row>
    <row r="20" spans="1:13" ht="20.100000000000001" customHeight="1" x14ac:dyDescent="0.4">
      <c r="G20" s="2"/>
    </row>
    <row r="21" spans="1:13" s="74" customFormat="1" ht="18" thickBot="1" x14ac:dyDescent="0.45">
      <c r="A21" s="72"/>
      <c r="B21" s="73"/>
      <c r="C21" s="100" t="s">
        <v>65</v>
      </c>
      <c r="D21" s="100"/>
      <c r="E21" s="76" t="s">
        <v>159</v>
      </c>
      <c r="G21" s="72"/>
      <c r="I21" s="100" t="s">
        <v>160</v>
      </c>
      <c r="J21" s="100"/>
      <c r="K21" s="75" t="s">
        <v>72</v>
      </c>
    </row>
    <row r="22" spans="1:13" ht="29.4" customHeight="1" thickBot="1" x14ac:dyDescent="0.45">
      <c r="A22" s="70" t="s">
        <v>64</v>
      </c>
      <c r="B22" s="61" t="s">
        <v>37</v>
      </c>
      <c r="C22" s="61" t="s">
        <v>38</v>
      </c>
      <c r="D22" s="61" t="s">
        <v>39</v>
      </c>
      <c r="E22" s="71" t="s">
        <v>120</v>
      </c>
      <c r="F22" s="22"/>
      <c r="G22" s="70" t="s">
        <v>64</v>
      </c>
      <c r="H22" s="61" t="s">
        <v>37</v>
      </c>
      <c r="I22" s="61" t="s">
        <v>38</v>
      </c>
      <c r="J22" s="61" t="s">
        <v>39</v>
      </c>
      <c r="K22" s="71" t="s">
        <v>120</v>
      </c>
    </row>
    <row r="23" spans="1:13" ht="20.100000000000001" customHeight="1" x14ac:dyDescent="0.4">
      <c r="A23" s="101" t="s">
        <v>2</v>
      </c>
      <c r="B23" s="5">
        <v>1</v>
      </c>
      <c r="C23" s="6">
        <v>366928.66859999998</v>
      </c>
      <c r="D23" s="6">
        <v>182030.6912</v>
      </c>
      <c r="E23" s="65" t="s">
        <v>149</v>
      </c>
      <c r="G23" s="101" t="s">
        <v>2</v>
      </c>
      <c r="H23" s="5">
        <v>1</v>
      </c>
      <c r="I23" s="6">
        <f>D23</f>
        <v>182030.6912</v>
      </c>
      <c r="J23" s="6">
        <f>C23</f>
        <v>366928.66859999998</v>
      </c>
      <c r="K23" s="65" t="str">
        <f t="shared" ref="K23:K32" si="1">SUBSTITUTE(E23,LEFT(E23,4),"")</f>
        <v>154.8039</v>
      </c>
      <c r="M23" s="1"/>
    </row>
    <row r="24" spans="1:13" ht="20.100000000000001" customHeight="1" x14ac:dyDescent="0.4">
      <c r="A24" s="102"/>
      <c r="B24" s="8">
        <v>2</v>
      </c>
      <c r="C24" s="9">
        <v>366926.45209999999</v>
      </c>
      <c r="D24" s="9">
        <v>182031.42610000001</v>
      </c>
      <c r="E24" s="66" t="s">
        <v>150</v>
      </c>
      <c r="G24" s="102"/>
      <c r="H24" s="8">
        <v>2</v>
      </c>
      <c r="I24" s="9">
        <f t="shared" ref="I24:I32" si="2">D24</f>
        <v>182031.42610000001</v>
      </c>
      <c r="J24" s="9">
        <f t="shared" ref="J24:J32" si="3">C24</f>
        <v>366926.45209999999</v>
      </c>
      <c r="K24" s="66" t="str">
        <f t="shared" si="1"/>
        <v>154.8592</v>
      </c>
    </row>
    <row r="25" spans="1:13" ht="20.100000000000001" customHeight="1" x14ac:dyDescent="0.4">
      <c r="A25" s="102"/>
      <c r="B25" s="8">
        <v>3</v>
      </c>
      <c r="C25" s="9">
        <v>366924.23599999998</v>
      </c>
      <c r="D25" s="9">
        <v>182032.16089999999</v>
      </c>
      <c r="E25" s="66" t="s">
        <v>151</v>
      </c>
      <c r="G25" s="102"/>
      <c r="H25" s="8">
        <v>3</v>
      </c>
      <c r="I25" s="9">
        <f t="shared" si="2"/>
        <v>182032.16089999999</v>
      </c>
      <c r="J25" s="9">
        <f t="shared" si="3"/>
        <v>366924.23599999998</v>
      </c>
      <c r="K25" s="66" t="str">
        <f t="shared" si="1"/>
        <v>154.9140</v>
      </c>
    </row>
    <row r="26" spans="1:13" ht="20.100000000000001" customHeight="1" x14ac:dyDescent="0.4">
      <c r="A26" s="102"/>
      <c r="B26" s="8">
        <v>4</v>
      </c>
      <c r="C26" s="9">
        <v>366922.02010000002</v>
      </c>
      <c r="D26" s="9">
        <v>182032.89559999999</v>
      </c>
      <c r="E26" s="66" t="s">
        <v>152</v>
      </c>
      <c r="G26" s="102"/>
      <c r="H26" s="8">
        <v>4</v>
      </c>
      <c r="I26" s="9">
        <f t="shared" si="2"/>
        <v>182032.89559999999</v>
      </c>
      <c r="J26" s="9">
        <f t="shared" si="3"/>
        <v>366922.02010000002</v>
      </c>
      <c r="K26" s="66" t="str">
        <f t="shared" si="1"/>
        <v>154.8771</v>
      </c>
    </row>
    <row r="27" spans="1:13" ht="20.100000000000001" customHeight="1" x14ac:dyDescent="0.4">
      <c r="A27" s="102"/>
      <c r="B27" s="8">
        <v>5</v>
      </c>
      <c r="C27" s="9">
        <v>366919.80450000003</v>
      </c>
      <c r="D27" s="9">
        <v>182033.63029999999</v>
      </c>
      <c r="E27" s="66" t="s">
        <v>153</v>
      </c>
      <c r="G27" s="102"/>
      <c r="H27" s="8">
        <v>5</v>
      </c>
      <c r="I27" s="9">
        <f t="shared" si="2"/>
        <v>182033.63029999999</v>
      </c>
      <c r="J27" s="9">
        <f t="shared" si="3"/>
        <v>366919.80450000003</v>
      </c>
      <c r="K27" s="66" t="str">
        <f t="shared" si="1"/>
        <v>154.8402</v>
      </c>
    </row>
    <row r="28" spans="1:13" ht="20.100000000000001" customHeight="1" x14ac:dyDescent="0.4">
      <c r="A28" s="102" t="s">
        <v>3</v>
      </c>
      <c r="B28" s="8">
        <v>1</v>
      </c>
      <c r="C28" s="9">
        <v>366934.58189999999</v>
      </c>
      <c r="D28" s="9">
        <v>182064.16500000001</v>
      </c>
      <c r="E28" s="66" t="s">
        <v>154</v>
      </c>
      <c r="G28" s="102" t="s">
        <v>3</v>
      </c>
      <c r="H28" s="8">
        <v>1</v>
      </c>
      <c r="I28" s="9">
        <f t="shared" si="2"/>
        <v>182064.16500000001</v>
      </c>
      <c r="J28" s="9">
        <f t="shared" si="3"/>
        <v>366934.58189999999</v>
      </c>
      <c r="K28" s="66" t="str">
        <f t="shared" si="1"/>
        <v>155.5359</v>
      </c>
    </row>
    <row r="29" spans="1:13" ht="20.100000000000001" customHeight="1" x14ac:dyDescent="0.4">
      <c r="A29" s="102"/>
      <c r="B29" s="8">
        <v>2</v>
      </c>
      <c r="C29" s="9">
        <v>366932.38449999999</v>
      </c>
      <c r="D29" s="9">
        <v>182064.89660000001</v>
      </c>
      <c r="E29" s="66" t="s">
        <v>155</v>
      </c>
      <c r="G29" s="102"/>
      <c r="H29" s="8">
        <v>2</v>
      </c>
      <c r="I29" s="9">
        <f t="shared" si="2"/>
        <v>182064.89660000001</v>
      </c>
      <c r="J29" s="9">
        <f t="shared" si="3"/>
        <v>366932.38449999999</v>
      </c>
      <c r="K29" s="66" t="str">
        <f t="shared" si="1"/>
        <v>155.5865</v>
      </c>
    </row>
    <row r="30" spans="1:13" ht="20.100000000000001" customHeight="1" x14ac:dyDescent="0.4">
      <c r="A30" s="102"/>
      <c r="B30" s="8">
        <v>3</v>
      </c>
      <c r="C30" s="9">
        <v>366930.18719999999</v>
      </c>
      <c r="D30" s="9">
        <v>182065.62820000001</v>
      </c>
      <c r="E30" s="66" t="s">
        <v>156</v>
      </c>
      <c r="G30" s="102"/>
      <c r="H30" s="8">
        <v>3</v>
      </c>
      <c r="I30" s="9">
        <f t="shared" si="2"/>
        <v>182065.62820000001</v>
      </c>
      <c r="J30" s="9">
        <f t="shared" si="3"/>
        <v>366930.18719999999</v>
      </c>
      <c r="K30" s="66" t="str">
        <f t="shared" si="1"/>
        <v>155.6366</v>
      </c>
    </row>
    <row r="31" spans="1:13" ht="20.100000000000001" customHeight="1" x14ac:dyDescent="0.4">
      <c r="A31" s="102"/>
      <c r="B31" s="8">
        <v>4</v>
      </c>
      <c r="C31" s="9">
        <v>366927.99</v>
      </c>
      <c r="D31" s="9">
        <v>182066.3597</v>
      </c>
      <c r="E31" s="66" t="s">
        <v>157</v>
      </c>
      <c r="G31" s="102"/>
      <c r="H31" s="8">
        <v>4</v>
      </c>
      <c r="I31" s="9">
        <f t="shared" si="2"/>
        <v>182066.3597</v>
      </c>
      <c r="J31" s="9">
        <f t="shared" si="3"/>
        <v>366927.99</v>
      </c>
      <c r="K31" s="66" t="str">
        <f t="shared" si="1"/>
        <v>155.5951</v>
      </c>
    </row>
    <row r="32" spans="1:13" ht="20.100000000000001" customHeight="1" thickBot="1" x14ac:dyDescent="0.45">
      <c r="A32" s="103"/>
      <c r="B32" s="67">
        <v>5</v>
      </c>
      <c r="C32" s="68">
        <v>366925.7929</v>
      </c>
      <c r="D32" s="68">
        <v>182067.0912</v>
      </c>
      <c r="E32" s="69" t="s">
        <v>158</v>
      </c>
      <c r="G32" s="103"/>
      <c r="H32" s="67">
        <v>5</v>
      </c>
      <c r="I32" s="68">
        <f t="shared" si="2"/>
        <v>182067.0912</v>
      </c>
      <c r="J32" s="68">
        <f t="shared" si="3"/>
        <v>366925.7929</v>
      </c>
      <c r="K32" s="69" t="str">
        <f t="shared" si="1"/>
        <v>155.5535</v>
      </c>
    </row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spans="2:13" ht="20.100000000000001" customHeight="1" x14ac:dyDescent="0.4"/>
    <row r="50" spans="2:13" ht="20.100000000000001" customHeight="1" x14ac:dyDescent="0.4"/>
    <row r="51" spans="2:13" ht="20.100000000000001" customHeight="1" x14ac:dyDescent="0.4"/>
    <row r="52" spans="2:13" ht="20.100000000000001" customHeight="1" x14ac:dyDescent="0.4"/>
    <row r="53" spans="2:13" ht="20.100000000000001" customHeight="1" x14ac:dyDescent="0.4"/>
    <row r="54" spans="2:13" ht="20.100000000000001" customHeight="1" x14ac:dyDescent="0.4"/>
    <row r="55" spans="2:13" ht="20.100000000000001" customHeight="1" x14ac:dyDescent="0.4"/>
    <row r="56" spans="2:13" ht="20.100000000000001" customHeight="1" x14ac:dyDescent="0.4"/>
    <row r="57" spans="2:13" ht="20.100000000000001" customHeight="1" x14ac:dyDescent="0.4"/>
    <row r="58" spans="2:13" ht="20.100000000000001" customHeight="1" x14ac:dyDescent="0.4"/>
    <row r="59" spans="2:13" s="3" customFormat="1" ht="20.100000000000001" customHeight="1" x14ac:dyDescent="0.4">
      <c r="B59" s="2"/>
      <c r="C59" s="2"/>
      <c r="D59" s="2"/>
      <c r="E59" s="2"/>
      <c r="F59" s="2"/>
      <c r="H59" s="2"/>
      <c r="I59" s="2"/>
      <c r="J59" s="2"/>
      <c r="K59" s="2"/>
      <c r="L59" s="2"/>
      <c r="M59" s="2"/>
    </row>
    <row r="60" spans="2:13" s="3" customFormat="1" ht="20.100000000000001" customHeight="1" x14ac:dyDescent="0.4">
      <c r="B60" s="2"/>
      <c r="C60" s="2"/>
      <c r="D60" s="2"/>
      <c r="E60" s="2"/>
      <c r="F60" s="2"/>
      <c r="H60" s="2"/>
      <c r="I60" s="2"/>
      <c r="J60" s="2"/>
      <c r="K60" s="2"/>
      <c r="L60" s="2"/>
      <c r="M60" s="2"/>
    </row>
    <row r="61" spans="2:13" s="3" customFormat="1" ht="20.100000000000001" customHeight="1" x14ac:dyDescent="0.4">
      <c r="B61" s="2"/>
      <c r="C61" s="2"/>
      <c r="D61" s="2"/>
      <c r="E61" s="2"/>
      <c r="F61" s="2"/>
      <c r="H61" s="2"/>
      <c r="I61" s="2"/>
      <c r="J61" s="2"/>
      <c r="K61" s="2"/>
      <c r="L61" s="2"/>
      <c r="M61" s="2"/>
    </row>
    <row r="62" spans="2:13" s="3" customFormat="1" ht="20.100000000000001" customHeight="1" x14ac:dyDescent="0.4">
      <c r="B62" s="2"/>
      <c r="C62" s="2"/>
      <c r="D62" s="2"/>
      <c r="E62" s="2"/>
      <c r="F62" s="2"/>
      <c r="H62" s="2"/>
      <c r="I62" s="2"/>
      <c r="J62" s="2"/>
      <c r="K62" s="2"/>
      <c r="L62" s="2"/>
      <c r="M62" s="2"/>
    </row>
    <row r="63" spans="2:13" s="3" customFormat="1" ht="20.100000000000001" customHeight="1" x14ac:dyDescent="0.4">
      <c r="B63" s="2"/>
      <c r="C63" s="2"/>
      <c r="D63" s="2"/>
      <c r="E63" s="2"/>
      <c r="F63" s="2"/>
      <c r="H63" s="2"/>
      <c r="I63" s="2"/>
      <c r="J63" s="2"/>
      <c r="K63" s="2"/>
      <c r="L63" s="2"/>
      <c r="M63" s="2"/>
    </row>
    <row r="64" spans="2:13" s="3" customFormat="1" ht="20.100000000000001" customHeight="1" x14ac:dyDescent="0.4">
      <c r="B64" s="2"/>
      <c r="C64" s="2"/>
      <c r="D64" s="2"/>
      <c r="E64" s="2"/>
      <c r="F64" s="2"/>
      <c r="H64" s="2"/>
      <c r="I64" s="2"/>
      <c r="J64" s="2"/>
      <c r="K64" s="2"/>
      <c r="L64" s="2"/>
      <c r="M64" s="2"/>
    </row>
    <row r="65" spans="2:13" s="3" customFormat="1" ht="20.100000000000001" customHeight="1" x14ac:dyDescent="0.4">
      <c r="B65" s="2"/>
      <c r="C65" s="2"/>
      <c r="D65" s="2"/>
      <c r="E65" s="2"/>
      <c r="F65" s="2"/>
      <c r="H65" s="2"/>
      <c r="I65" s="2"/>
      <c r="J65" s="2"/>
      <c r="K65" s="2"/>
      <c r="L65" s="2"/>
      <c r="M65" s="2"/>
    </row>
    <row r="66" spans="2:13" s="3" customFormat="1" ht="20.100000000000001" customHeight="1" x14ac:dyDescent="0.4">
      <c r="B66" s="2"/>
      <c r="C66" s="2"/>
      <c r="D66" s="2"/>
      <c r="E66" s="2"/>
      <c r="F66" s="2"/>
      <c r="H66" s="2"/>
      <c r="I66" s="2"/>
      <c r="J66" s="2"/>
      <c r="K66" s="2"/>
      <c r="L66" s="2"/>
      <c r="M66" s="2"/>
    </row>
    <row r="67" spans="2:13" s="3" customFormat="1" ht="20.100000000000001" customHeight="1" x14ac:dyDescent="0.4">
      <c r="B67" s="2"/>
      <c r="C67" s="2"/>
      <c r="D67" s="2"/>
      <c r="E67" s="2"/>
      <c r="F67" s="2"/>
      <c r="H67" s="2"/>
      <c r="I67" s="2"/>
      <c r="J67" s="2"/>
      <c r="K67" s="2"/>
      <c r="L67" s="2"/>
      <c r="M67" s="2"/>
    </row>
    <row r="68" spans="2:13" s="3" customFormat="1" ht="20.100000000000001" customHeight="1" x14ac:dyDescent="0.4">
      <c r="B68" s="2"/>
      <c r="C68" s="2"/>
      <c r="D68" s="2"/>
      <c r="E68" s="2"/>
      <c r="F68" s="2"/>
      <c r="H68" s="2"/>
      <c r="I68" s="2"/>
      <c r="J68" s="2"/>
      <c r="K68" s="2"/>
      <c r="L68" s="2"/>
      <c r="M68" s="2"/>
    </row>
    <row r="69" spans="2:13" s="3" customFormat="1" ht="20.100000000000001" customHeight="1" x14ac:dyDescent="0.4">
      <c r="B69" s="2"/>
      <c r="C69" s="2"/>
      <c r="D69" s="2"/>
      <c r="E69" s="2"/>
      <c r="F69" s="2"/>
      <c r="H69" s="2"/>
      <c r="I69" s="2"/>
      <c r="J69" s="2"/>
      <c r="K69" s="2"/>
      <c r="L69" s="2"/>
      <c r="M69" s="2"/>
    </row>
    <row r="70" spans="2:13" s="3" customFormat="1" ht="20.100000000000001" customHeight="1" x14ac:dyDescent="0.4">
      <c r="B70" s="2"/>
      <c r="C70" s="2"/>
      <c r="D70" s="2"/>
      <c r="E70" s="2"/>
      <c r="F70" s="2"/>
      <c r="H70" s="2"/>
      <c r="I70" s="2"/>
      <c r="J70" s="2"/>
      <c r="K70" s="2"/>
      <c r="L70" s="2"/>
      <c r="M70" s="2"/>
    </row>
    <row r="71" spans="2:13" s="3" customFormat="1" ht="20.100000000000001" customHeight="1" x14ac:dyDescent="0.4">
      <c r="B71" s="2"/>
      <c r="C71" s="2"/>
      <c r="D71" s="2"/>
      <c r="E71" s="2"/>
      <c r="F71" s="2"/>
      <c r="H71" s="2"/>
      <c r="I71" s="2"/>
      <c r="J71" s="2"/>
      <c r="K71" s="2"/>
      <c r="L71" s="2"/>
      <c r="M71" s="2"/>
    </row>
    <row r="72" spans="2:13" s="3" customFormat="1" ht="20.100000000000001" customHeight="1" x14ac:dyDescent="0.4">
      <c r="B72" s="2"/>
      <c r="C72" s="2"/>
      <c r="D72" s="2"/>
      <c r="E72" s="2"/>
      <c r="F72" s="2"/>
      <c r="H72" s="2"/>
      <c r="I72" s="2"/>
      <c r="J72" s="2"/>
      <c r="K72" s="2"/>
      <c r="L72" s="2"/>
      <c r="M72" s="2"/>
    </row>
    <row r="73" spans="2:13" s="3" customFormat="1" ht="20.100000000000001" customHeight="1" x14ac:dyDescent="0.4">
      <c r="B73" s="2"/>
      <c r="C73" s="2"/>
      <c r="D73" s="2"/>
      <c r="E73" s="2"/>
      <c r="F73" s="2"/>
      <c r="H73" s="2"/>
      <c r="I73" s="2"/>
      <c r="J73" s="2"/>
      <c r="K73" s="2"/>
      <c r="L73" s="2"/>
      <c r="M73" s="2"/>
    </row>
    <row r="74" spans="2:13" s="3" customFormat="1" ht="20.100000000000001" customHeight="1" x14ac:dyDescent="0.4">
      <c r="B74" s="2"/>
      <c r="C74" s="2"/>
      <c r="D74" s="2"/>
      <c r="E74" s="2"/>
      <c r="F74" s="2"/>
      <c r="H74" s="2"/>
      <c r="I74" s="2"/>
      <c r="J74" s="2"/>
      <c r="K74" s="2"/>
      <c r="L74" s="2"/>
      <c r="M74" s="2"/>
    </row>
    <row r="75" spans="2:13" s="3" customFormat="1" ht="20.100000000000001" customHeight="1" x14ac:dyDescent="0.4">
      <c r="B75" s="2"/>
      <c r="C75" s="2"/>
      <c r="D75" s="2"/>
      <c r="E75" s="2"/>
      <c r="F75" s="2"/>
      <c r="H75" s="2"/>
      <c r="I75" s="2"/>
      <c r="J75" s="2"/>
      <c r="K75" s="2"/>
      <c r="L75" s="2"/>
      <c r="M75" s="2"/>
    </row>
    <row r="76" spans="2:13" s="3" customFormat="1" ht="20.100000000000001" customHeight="1" x14ac:dyDescent="0.4">
      <c r="B76" s="2"/>
      <c r="C76" s="2"/>
      <c r="D76" s="2"/>
      <c r="E76" s="2"/>
      <c r="F76" s="2"/>
      <c r="H76" s="2"/>
      <c r="I76" s="2"/>
      <c r="J76" s="2"/>
      <c r="K76" s="2"/>
      <c r="L76" s="2"/>
      <c r="M76" s="2"/>
    </row>
    <row r="77" spans="2:13" s="3" customFormat="1" ht="20.100000000000001" customHeight="1" x14ac:dyDescent="0.4">
      <c r="B77" s="2"/>
      <c r="C77" s="2"/>
      <c r="D77" s="2"/>
      <c r="E77" s="2"/>
      <c r="F77" s="2"/>
      <c r="H77" s="2"/>
      <c r="I77" s="2"/>
      <c r="J77" s="2"/>
      <c r="K77" s="2"/>
      <c r="L77" s="2"/>
      <c r="M77" s="2"/>
    </row>
    <row r="78" spans="2:13" s="3" customFormat="1" ht="20.100000000000001" customHeight="1" x14ac:dyDescent="0.4">
      <c r="B78" s="2"/>
      <c r="C78" s="2"/>
      <c r="D78" s="2"/>
      <c r="E78" s="2"/>
      <c r="F78" s="2"/>
      <c r="H78" s="2"/>
      <c r="I78" s="2"/>
      <c r="J78" s="2"/>
      <c r="K78" s="2"/>
      <c r="L78" s="2"/>
      <c r="M78" s="2"/>
    </row>
    <row r="79" spans="2:13" s="3" customFormat="1" ht="20.100000000000001" customHeight="1" x14ac:dyDescent="0.4">
      <c r="B79" s="2"/>
      <c r="C79" s="2"/>
      <c r="D79" s="2"/>
      <c r="E79" s="2"/>
      <c r="F79" s="2"/>
      <c r="H79" s="2"/>
      <c r="I79" s="2"/>
      <c r="J79" s="2"/>
      <c r="K79" s="2"/>
      <c r="L79" s="2"/>
      <c r="M79" s="2"/>
    </row>
    <row r="80" spans="2:13" s="3" customFormat="1" ht="20.100000000000001" customHeight="1" x14ac:dyDescent="0.4">
      <c r="B80" s="2"/>
      <c r="C80" s="2"/>
      <c r="D80" s="2"/>
      <c r="E80" s="2"/>
      <c r="F80" s="2"/>
      <c r="H80" s="2"/>
      <c r="I80" s="2"/>
      <c r="J80" s="2"/>
      <c r="K80" s="2"/>
      <c r="L80" s="2"/>
      <c r="M80" s="2"/>
    </row>
    <row r="81" spans="2:13" s="3" customFormat="1" ht="20.100000000000001" customHeight="1" x14ac:dyDescent="0.4">
      <c r="B81" s="2"/>
      <c r="C81" s="2"/>
      <c r="D81" s="2"/>
      <c r="E81" s="2"/>
      <c r="F81" s="2"/>
      <c r="H81" s="2"/>
      <c r="I81" s="2"/>
      <c r="J81" s="2"/>
      <c r="K81" s="2"/>
      <c r="L81" s="2"/>
      <c r="M81" s="2"/>
    </row>
    <row r="82" spans="2:13" s="3" customFormat="1" ht="20.100000000000001" customHeight="1" x14ac:dyDescent="0.4">
      <c r="B82" s="2"/>
      <c r="C82" s="2"/>
      <c r="D82" s="2"/>
      <c r="E82" s="2"/>
      <c r="F82" s="2"/>
      <c r="H82" s="2"/>
      <c r="I82" s="2"/>
      <c r="J82" s="2"/>
      <c r="K82" s="2"/>
      <c r="L82" s="2"/>
      <c r="M82" s="2"/>
    </row>
    <row r="83" spans="2:13" s="3" customFormat="1" ht="20.100000000000001" customHeight="1" x14ac:dyDescent="0.4">
      <c r="B83" s="2"/>
      <c r="C83" s="2"/>
      <c r="D83" s="2"/>
      <c r="E83" s="2"/>
      <c r="F83" s="2"/>
      <c r="H83" s="2"/>
      <c r="I83" s="2"/>
      <c r="J83" s="2"/>
      <c r="K83" s="2"/>
      <c r="L83" s="2"/>
      <c r="M83" s="2"/>
    </row>
    <row r="84" spans="2:13" s="3" customFormat="1" ht="20.100000000000001" customHeight="1" x14ac:dyDescent="0.4">
      <c r="B84" s="2"/>
      <c r="C84" s="2"/>
      <c r="D84" s="2"/>
      <c r="E84" s="2"/>
      <c r="F84" s="2"/>
      <c r="H84" s="2"/>
      <c r="I84" s="2"/>
      <c r="J84" s="2"/>
      <c r="K84" s="2"/>
      <c r="L84" s="2"/>
      <c r="M84" s="2"/>
    </row>
    <row r="85" spans="2:13" s="3" customFormat="1" ht="20.100000000000001" customHeight="1" x14ac:dyDescent="0.4">
      <c r="B85" s="2"/>
      <c r="C85" s="2"/>
      <c r="D85" s="2"/>
      <c r="E85" s="2"/>
      <c r="F85" s="2"/>
      <c r="H85" s="2"/>
      <c r="I85" s="2"/>
      <c r="J85" s="2"/>
      <c r="K85" s="2"/>
      <c r="L85" s="2"/>
      <c r="M85" s="2"/>
    </row>
    <row r="86" spans="2:13" s="3" customFormat="1" ht="20.100000000000001" customHeight="1" x14ac:dyDescent="0.4">
      <c r="B86" s="2"/>
      <c r="C86" s="2"/>
      <c r="D86" s="2"/>
      <c r="E86" s="2"/>
      <c r="F86" s="2"/>
      <c r="H86" s="2"/>
      <c r="I86" s="2"/>
      <c r="J86" s="2"/>
      <c r="K86" s="2"/>
      <c r="L86" s="2"/>
      <c r="M86" s="2"/>
    </row>
  </sheetData>
  <mergeCells count="6">
    <mergeCell ref="C21:D21"/>
    <mergeCell ref="I21:J21"/>
    <mergeCell ref="A23:A27"/>
    <mergeCell ref="G23:G27"/>
    <mergeCell ref="A28:A32"/>
    <mergeCell ref="G28:G3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거더 배치</vt:lpstr>
      <vt:lpstr>거더배치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 선우</dc:creator>
  <cp:lastModifiedBy>김 선우</cp:lastModifiedBy>
  <dcterms:created xsi:type="dcterms:W3CDTF">2021-09-23T11:07:17Z</dcterms:created>
  <dcterms:modified xsi:type="dcterms:W3CDTF">2022-03-08T04:14:21Z</dcterms:modified>
</cp:coreProperties>
</file>